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rafae\Desktop\barra de santana\Câmara Municipal\Reforma camara 2025\"/>
    </mc:Choice>
  </mc:AlternateContent>
  <xr:revisionPtr revIDLastSave="0" documentId="13_ncr:1_{466A96CB-2595-47B5-9183-D3C5E613A92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Orçamento Sintético" sheetId="1" r:id="rId1"/>
  </sheets>
  <definedNames>
    <definedName name="_xlnm.Print_Area" localSheetId="0">'Orçamento Sintético'!$A$1:$J$82</definedName>
    <definedName name="_xlnm.Print_Titles" localSheetId="0">'Orçamento Sintético'!$1:$4</definedName>
  </definedNames>
  <calcPr calcId="191029"/>
</workbook>
</file>

<file path=xl/calcChain.xml><?xml version="1.0" encoding="utf-8"?>
<calcChain xmlns="http://schemas.openxmlformats.org/spreadsheetml/2006/main">
  <c r="R7" i="1" l="1"/>
  <c r="L81" i="1"/>
  <c r="L76" i="1" l="1"/>
  <c r="L6" i="1"/>
  <c r="L8" i="1"/>
  <c r="L9" i="1"/>
  <c r="L12" i="1"/>
  <c r="L13" i="1"/>
  <c r="L14" i="1"/>
  <c r="L15" i="1"/>
  <c r="L16" i="1"/>
  <c r="L17" i="1"/>
  <c r="L19" i="1"/>
  <c r="L20" i="1"/>
  <c r="L21" i="1"/>
  <c r="L22" i="1"/>
  <c r="L23" i="1"/>
  <c r="L24" i="1"/>
  <c r="L26" i="1"/>
  <c r="L27" i="1"/>
  <c r="L28" i="1"/>
  <c r="L29" i="1"/>
  <c r="L30" i="1"/>
  <c r="L31" i="1"/>
  <c r="L32" i="1"/>
  <c r="L33" i="1"/>
  <c r="L34" i="1"/>
  <c r="L36" i="1"/>
  <c r="L37" i="1"/>
  <c r="L39" i="1"/>
  <c r="L40" i="1"/>
  <c r="L41" i="1"/>
  <c r="L42" i="1"/>
  <c r="L43" i="1"/>
  <c r="L44" i="1"/>
  <c r="L45" i="1"/>
  <c r="L47" i="1"/>
  <c r="L48" i="1"/>
  <c r="L49" i="1"/>
  <c r="L50" i="1"/>
  <c r="L51" i="1"/>
  <c r="L52" i="1"/>
  <c r="L53" i="1"/>
  <c r="L55" i="1"/>
  <c r="L56" i="1"/>
  <c r="L57" i="1"/>
  <c r="L58" i="1"/>
  <c r="L59" i="1"/>
  <c r="L60" i="1"/>
  <c r="L61" i="1"/>
  <c r="L62" i="1"/>
  <c r="L63" i="1"/>
  <c r="L64" i="1"/>
  <c r="L65" i="1"/>
  <c r="L66" i="1"/>
  <c r="L67" i="1"/>
  <c r="L69" i="1"/>
  <c r="L70" i="1"/>
  <c r="L71" i="1"/>
  <c r="L72" i="1"/>
  <c r="L73" i="1"/>
  <c r="L74" i="1"/>
  <c r="I6" i="1"/>
  <c r="I5" i="1" s="1"/>
  <c r="I75" i="1"/>
  <c r="H75" i="1" s="1"/>
  <c r="I68" i="1"/>
  <c r="I54" i="1"/>
  <c r="I46" i="1"/>
  <c r="I35" i="1"/>
  <c r="I18" i="1"/>
  <c r="H18" i="1"/>
  <c r="H76" i="1"/>
  <c r="I76" i="1" s="1"/>
  <c r="H70" i="1"/>
  <c r="I70" i="1"/>
  <c r="H71" i="1"/>
  <c r="I71" i="1"/>
  <c r="H72" i="1"/>
  <c r="I72" i="1"/>
  <c r="H73" i="1"/>
  <c r="I73" i="1"/>
  <c r="H74" i="1"/>
  <c r="I74" i="1"/>
  <c r="H69" i="1"/>
  <c r="I69" i="1" s="1"/>
  <c r="H56" i="1"/>
  <c r="I56" i="1" s="1"/>
  <c r="H57" i="1"/>
  <c r="I57" i="1"/>
  <c r="H58" i="1"/>
  <c r="I58" i="1"/>
  <c r="H59" i="1"/>
  <c r="I59" i="1"/>
  <c r="H60" i="1"/>
  <c r="I60" i="1" s="1"/>
  <c r="H61" i="1"/>
  <c r="I61" i="1"/>
  <c r="H62" i="1"/>
  <c r="I62" i="1"/>
  <c r="H63" i="1"/>
  <c r="I63" i="1"/>
  <c r="H64" i="1"/>
  <c r="I64" i="1" s="1"/>
  <c r="H65" i="1"/>
  <c r="I65" i="1"/>
  <c r="H66" i="1"/>
  <c r="I66" i="1"/>
  <c r="H67" i="1"/>
  <c r="I67" i="1"/>
  <c r="H55" i="1"/>
  <c r="I55" i="1" s="1"/>
  <c r="H48" i="1"/>
  <c r="I48" i="1" s="1"/>
  <c r="H49" i="1"/>
  <c r="I49" i="1"/>
  <c r="H50" i="1"/>
  <c r="I50" i="1"/>
  <c r="H51" i="1"/>
  <c r="I51" i="1" s="1"/>
  <c r="H52" i="1"/>
  <c r="I52" i="1" s="1"/>
  <c r="H53" i="1"/>
  <c r="I53" i="1"/>
  <c r="H47" i="1"/>
  <c r="I47" i="1" s="1"/>
  <c r="H40" i="1"/>
  <c r="I40" i="1" s="1"/>
  <c r="H41" i="1"/>
  <c r="I41" i="1" s="1"/>
  <c r="H42" i="1"/>
  <c r="I42" i="1"/>
  <c r="H43" i="1"/>
  <c r="I43" i="1" s="1"/>
  <c r="H44" i="1"/>
  <c r="I44" i="1" s="1"/>
  <c r="H45" i="1"/>
  <c r="I45" i="1" s="1"/>
  <c r="H39" i="1"/>
  <c r="I39" i="1" s="1"/>
  <c r="H37" i="1"/>
  <c r="I37" i="1" s="1"/>
  <c r="H36" i="1"/>
  <c r="I36" i="1" s="1"/>
  <c r="H27" i="1"/>
  <c r="I27" i="1"/>
  <c r="H28" i="1"/>
  <c r="I28" i="1"/>
  <c r="H29" i="1"/>
  <c r="I29" i="1" s="1"/>
  <c r="H30" i="1"/>
  <c r="I30" i="1"/>
  <c r="H31" i="1"/>
  <c r="I31" i="1"/>
  <c r="H32" i="1"/>
  <c r="I32" i="1"/>
  <c r="H33" i="1"/>
  <c r="I33" i="1" s="1"/>
  <c r="H34" i="1"/>
  <c r="I34" i="1"/>
  <c r="H26" i="1"/>
  <c r="I26" i="1" s="1"/>
  <c r="H20" i="1"/>
  <c r="I20" i="1"/>
  <c r="H21" i="1"/>
  <c r="I21" i="1"/>
  <c r="H22" i="1"/>
  <c r="I22" i="1"/>
  <c r="H23" i="1"/>
  <c r="I23" i="1" s="1"/>
  <c r="H24" i="1"/>
  <c r="I24" i="1"/>
  <c r="I19" i="1"/>
  <c r="H19" i="1"/>
  <c r="I9" i="1"/>
  <c r="I7" i="1" s="1"/>
  <c r="I8" i="1"/>
  <c r="I14" i="1"/>
  <c r="I15" i="1"/>
  <c r="I16" i="1"/>
  <c r="I17" i="1"/>
  <c r="I12" i="1"/>
  <c r="H14" i="1"/>
  <c r="H15" i="1"/>
  <c r="H16" i="1"/>
  <c r="H17" i="1"/>
  <c r="H13" i="1"/>
  <c r="I13" i="1" s="1"/>
  <c r="I11" i="1" s="1"/>
  <c r="H12" i="1"/>
  <c r="H9" i="1"/>
  <c r="H8" i="1"/>
  <c r="H6" i="1"/>
  <c r="I38" i="1" l="1"/>
  <c r="H38" i="1" s="1"/>
  <c r="I25" i="1"/>
  <c r="H25" i="1" s="1"/>
  <c r="L77" i="1"/>
  <c r="H78" i="1" s="1"/>
  <c r="H68" i="1"/>
  <c r="H54" i="1"/>
  <c r="H46" i="1"/>
  <c r="H11" i="1"/>
  <c r="H80" i="1"/>
  <c r="H7" i="1"/>
  <c r="I10" i="1" l="1"/>
  <c r="H10" i="1" s="1"/>
  <c r="H79" i="1"/>
  <c r="J46" i="1"/>
  <c r="L82" i="1"/>
  <c r="J6" i="1"/>
  <c r="J10" i="1"/>
  <c r="J71" i="1"/>
  <c r="J13" i="1"/>
  <c r="J53" i="1"/>
  <c r="J12" i="1"/>
  <c r="J72" i="1"/>
  <c r="J67" i="1"/>
  <c r="J20" i="1"/>
  <c r="J27" i="1"/>
  <c r="J31" i="1"/>
  <c r="J21" i="1"/>
  <c r="J68" i="1"/>
  <c r="J58" i="1"/>
  <c r="J22" i="1"/>
  <c r="J73" i="1"/>
  <c r="J23" i="1"/>
  <c r="J28" i="1"/>
  <c r="J32" i="1"/>
  <c r="J24" i="1"/>
  <c r="J59" i="1"/>
  <c r="J19" i="1"/>
  <c r="J70" i="1"/>
  <c r="J74" i="1"/>
  <c r="J65" i="1"/>
  <c r="J17" i="1"/>
  <c r="J29" i="1"/>
  <c r="J33" i="1"/>
  <c r="J16" i="1"/>
  <c r="J25" i="1"/>
  <c r="J15" i="1"/>
  <c r="J8" i="1"/>
  <c r="J61" i="1"/>
  <c r="J66" i="1"/>
  <c r="J14" i="1"/>
  <c r="J30" i="1"/>
  <c r="J34" i="1"/>
  <c r="J57" i="1"/>
  <c r="J18" i="1"/>
  <c r="J62" i="1"/>
  <c r="J9" i="1"/>
  <c r="J44" i="1"/>
  <c r="J69" i="1"/>
  <c r="J45" i="1"/>
  <c r="J37" i="1"/>
  <c r="J40" i="1"/>
  <c r="J47" i="1"/>
  <c r="J11" i="1"/>
  <c r="J60" i="1"/>
  <c r="J7" i="1"/>
  <c r="J63" i="1"/>
  <c r="J50" i="1"/>
  <c r="J48" i="1"/>
  <c r="J41" i="1"/>
  <c r="J38" i="1"/>
  <c r="J54" i="1"/>
  <c r="J51" i="1"/>
  <c r="J76" i="1"/>
  <c r="J64" i="1"/>
  <c r="J56" i="1"/>
  <c r="J52" i="1"/>
  <c r="J75" i="1"/>
  <c r="J49" i="1"/>
  <c r="J39" i="1"/>
  <c r="J36" i="1"/>
  <c r="J42" i="1"/>
  <c r="J55" i="1"/>
  <c r="J43" i="1"/>
  <c r="J26" i="1"/>
  <c r="J5" i="1"/>
  <c r="H5" i="1"/>
  <c r="H35" i="1"/>
  <c r="J35" i="1"/>
</calcChain>
</file>

<file path=xl/sharedStrings.xml><?xml version="1.0" encoding="utf-8"?>
<sst xmlns="http://schemas.openxmlformats.org/spreadsheetml/2006/main" count="370" uniqueCount="233">
  <si>
    <t>Obra</t>
  </si>
  <si>
    <t>Bancos</t>
  </si>
  <si>
    <t>B.D.I.</t>
  </si>
  <si>
    <t>Encargos Sociais</t>
  </si>
  <si>
    <t>REFORMA E AMPLIAÇÃO DA CÂMARA MUNICIPAL DE BARRA DE SANTANA-PB</t>
  </si>
  <si>
    <t xml:space="preserve">SINAPI - 05/2025 - Paraíba
ORSE - 04/2025 - Sergipe
SEINFRA - 028 - Ceará
</t>
  </si>
  <si>
    <t>23,81%</t>
  </si>
  <si>
    <t>Não Desonerado: 
Horista: 113,60%
Mensalista: 69,85%</t>
  </si>
  <si>
    <t>Orçamento Sintético</t>
  </si>
  <si>
    <t>Item</t>
  </si>
  <si>
    <t>Código</t>
  </si>
  <si>
    <t>Banco</t>
  </si>
  <si>
    <t>Descrição</t>
  </si>
  <si>
    <t>Und</t>
  </si>
  <si>
    <t>Quant.</t>
  </si>
  <si>
    <t>Valor Unit</t>
  </si>
  <si>
    <t>Valor Unit com BDI</t>
  </si>
  <si>
    <t>Total</t>
  </si>
  <si>
    <t>Peso (%)</t>
  </si>
  <si>
    <t xml:space="preserve"> 1 </t>
  </si>
  <si>
    <t xml:space="preserve">  </t>
  </si>
  <si>
    <t>ADMINISTRAÇÃO LOCAL DA OBRA</t>
  </si>
  <si>
    <t/>
  </si>
  <si>
    <t xml:space="preserve"> 1.1 </t>
  </si>
  <si>
    <t xml:space="preserve"> ADM LOCAL </t>
  </si>
  <si>
    <t>Próprio</t>
  </si>
  <si>
    <t xml:space="preserve">MÊS </t>
  </si>
  <si>
    <t xml:space="preserve"> 2 </t>
  </si>
  <si>
    <t>SERVIÇOS PRELIMINARES</t>
  </si>
  <si>
    <t xml:space="preserve"> 2.1 </t>
  </si>
  <si>
    <t xml:space="preserve"> 103689 </t>
  </si>
  <si>
    <t>SINAPI</t>
  </si>
  <si>
    <t>FORNECIMENTO E INSTALAÇÃO DE PLACA DE OBRA COM CHAPA GALVANIZADA E ESTRUTURA DE MADEIRA. AF_03/2022_PS</t>
  </si>
  <si>
    <t>m²</t>
  </si>
  <si>
    <t xml:space="preserve"> 2.2 </t>
  </si>
  <si>
    <t xml:space="preserve"> 98524 </t>
  </si>
  <si>
    <t>LIMPEZA MANUAL DE VEGETAÇÃO EM TERRENO COM ENXADA. AF_03/2024</t>
  </si>
  <si>
    <t xml:space="preserve"> 3 </t>
  </si>
  <si>
    <t>REFORMA</t>
  </si>
  <si>
    <t xml:space="preserve"> 3.1 </t>
  </si>
  <si>
    <t>DEMOLIÇÕES</t>
  </si>
  <si>
    <t xml:space="preserve"> 3.1.1 </t>
  </si>
  <si>
    <t xml:space="preserve"> 97622 </t>
  </si>
  <si>
    <t>DEMOLIÇÃO DE ALVENARIA DE BLOCO FURADO, DE FORMA MANUAL, SEM REAPROVEITAMENTO. AF_09/2023</t>
  </si>
  <si>
    <t>m³</t>
  </si>
  <si>
    <t xml:space="preserve"> 3.1.2 </t>
  </si>
  <si>
    <t xml:space="preserve"> 85364 </t>
  </si>
  <si>
    <t>DEMOLICAO MANUAL DE ESTRUTURA DE CONCRETO ARMADO</t>
  </si>
  <si>
    <t xml:space="preserve"> 3.1.3 </t>
  </si>
  <si>
    <t xml:space="preserve"> 97633 </t>
  </si>
  <si>
    <t>DEMOLIÇÃO DE REVESTIMENTO CERÂMICO, DE FORMA MANUAL, SEM REAPROVEITAMENTO. AF_09/2023</t>
  </si>
  <si>
    <t xml:space="preserve"> 3.1.4 </t>
  </si>
  <si>
    <t xml:space="preserve"> 97644 </t>
  </si>
  <si>
    <t>REMOÇÃO DE PORTAS, DE FORMA MANUAL, SEM REAPROVEITAMENTO. AF_09/2023</t>
  </si>
  <si>
    <t xml:space="preserve"> 3.1.5 </t>
  </si>
  <si>
    <t xml:space="preserve"> 97645 </t>
  </si>
  <si>
    <t>REMOÇÃO DE JANELAS, DE FORMA MANUAL, SEM REAPROVEITAMENTO. AF_09/2023</t>
  </si>
  <si>
    <t xml:space="preserve"> 3.1.6 </t>
  </si>
  <si>
    <t xml:space="preserve"> C3040 </t>
  </si>
  <si>
    <t>SEINFRA</t>
  </si>
  <si>
    <t>RETIRADA DE GRADE DE FERRO</t>
  </si>
  <si>
    <t xml:space="preserve"> 3.2 </t>
  </si>
  <si>
    <t>MOVIMENTAÇÃO DE TERRA</t>
  </si>
  <si>
    <t xml:space="preserve"> 3.2.1 </t>
  </si>
  <si>
    <t xml:space="preserve"> 102315 </t>
  </si>
  <si>
    <t>ESCAVAÇÃO MECANIZADA DE VALA COM PROF. ATÉ 1,5 M (MÉDIA MONTANTE E JUSANTE/UMA COMPOSIÇÃO POR TRECHO), ESCAVADEIRA (0,8 M3), LARG. DE 1,5 M A 2,5 M, EM SOLO DE 2A CATEGORIA, LOCAIS COM BAIXO NÍVEL DE INTERFERÊNCIA. AF_09/2024</t>
  </si>
  <si>
    <t xml:space="preserve"> 3.2.2 </t>
  </si>
  <si>
    <t xml:space="preserve"> 93369 </t>
  </si>
  <si>
    <t>REATERRO MECANIZADO DE VALA COM ESCAVADEIRA HIDRÁULICA (CAPACIDADE DA CAÇAMBA: 0,8 M³/POTÊNCIA: 111 HP), LARGURA 1,5 A 2,5 M, PROFUNDIDADE 1,5 A 3,0 M, COM SOLO (SEM SUBSTITUIÇÃO) DE 1ª CATEGORIA, COM COMPACTADOR DE SOLOS DE PERCUSSÃO. AF_08/2023</t>
  </si>
  <si>
    <t xml:space="preserve"> 3.2.3 </t>
  </si>
  <si>
    <t xml:space="preserve"> 94319 </t>
  </si>
  <si>
    <t>ATERRO MANUAL DE VALAS COM SOLO ARGILO-ARENOSO. AF_08/2023</t>
  </si>
  <si>
    <t xml:space="preserve"> 3.2.4 </t>
  </si>
  <si>
    <t xml:space="preserve"> 100973 </t>
  </si>
  <si>
    <t>CARGA, MANOBRA E DESCARGA DE SOLOS E MATERIAIS GRANULARES EM CAMINHÃO BASCULANTE 6 M³ - CARGA COM PÁ CARREGADEIRA (CAÇAMBA DE 1,7 A 2,8 M³ / 128 HP) E DESCARGA LIVRE (UNIDADE: M3). AF_07/2020</t>
  </si>
  <si>
    <t xml:space="preserve"> 3.2.5 </t>
  </si>
  <si>
    <t xml:space="preserve"> 93588 </t>
  </si>
  <si>
    <t>TRANSPORTE COM CAMINHÃO BASCULANTE DE 10 M³, EM VIA URBANA EM LEITO NATURAL (UNIDADE: M3XKM). AF_07/2020</t>
  </si>
  <si>
    <t>M3XKM</t>
  </si>
  <si>
    <t xml:space="preserve"> 3.2.6 </t>
  </si>
  <si>
    <t xml:space="preserve"> 95875 </t>
  </si>
  <si>
    <t>TRANSPORTE COM CAMINHÃO BASCULANTE DE 10 M³, EM VIA URBANA PAVIMENTADA, DMT ATÉ 30 KM (UNIDADE: M3XKM). AF_07/2020</t>
  </si>
  <si>
    <t xml:space="preserve"> 3.3 </t>
  </si>
  <si>
    <t>FUNDAÇÕES E ESTRUTURA</t>
  </si>
  <si>
    <t xml:space="preserve"> 3.3.1 </t>
  </si>
  <si>
    <t xml:space="preserve"> 96619 </t>
  </si>
  <si>
    <t>LASTRO DE CONCRETO MAGRO, APLICADO EM BLOCOS DE COROAMENTO OU SAPATAS, ESPESSURA DE 5 CM. AF_01/2024</t>
  </si>
  <si>
    <t xml:space="preserve"> 3.3.2 </t>
  </si>
  <si>
    <t xml:space="preserve"> 104837 </t>
  </si>
  <si>
    <t>ARGAMASSA PARA CONTRAPISO, TRAÇO EM VOLUME SECO 1:2:2,5 (CIMENTO:AREIA NATURAL MÉDIA:AREIA RECICLADA), COM USO DE AGREGADO RECICLADO CIMENTÍCIO OU DE CONCRETO (ARCI/ARCO) - PREPARO MANUAL. AF_11/2023</t>
  </si>
  <si>
    <t xml:space="preserve"> 3.3.3 </t>
  </si>
  <si>
    <t xml:space="preserve"> 102476 </t>
  </si>
  <si>
    <t>CONCRETO FCK = 25MPA, TRAÇO 1:2,2:2,5 (EM MASSA SECA DE CIMENTO/ AREIA MÉDIA/ SEIXO ROLADO) - PREPARO MECÂNICO COM BETONEIRA 400 L. AF_05/2021</t>
  </si>
  <si>
    <t xml:space="preserve"> 3.3.4 </t>
  </si>
  <si>
    <t xml:space="preserve"> 103075 </t>
  </si>
  <si>
    <t>EXECUÇÃO DE PISO DE CONCRETO, COM ACABAMENTO SUPERFICIAL, ESPESSURA DE 15 CM, FCK = 30 MPA, COM USO DE FORMAS EM MADEIRA SERRADA. AF_09/2021</t>
  </si>
  <si>
    <t xml:space="preserve"> 3.3.5 </t>
  </si>
  <si>
    <t xml:space="preserve"> 103800 </t>
  </si>
  <si>
    <t>PEDRA ARGAMASSADA COM CIMENTO E AREIA 1:3, 40% DE ARGAMASSA EM VOLUME - AREIA E PEDRA DE MÃO COMERCIAIS - FORNECIMENTO E ASSENTAMENTO. AF_08/2022</t>
  </si>
  <si>
    <t xml:space="preserve"> 3.3.6 </t>
  </si>
  <si>
    <t xml:space="preserve"> 92413 </t>
  </si>
  <si>
    <t>MONTAGEM E DESMONTAGEM DE FÔRMA DE PILARES RETANGULARES E ESTRUTURAS SIMILARES, PÉ-DIREITO SIMPLES, EM MADEIRA SERRADA, 4 UTILIZAÇÕES. AF_09/2020</t>
  </si>
  <si>
    <t xml:space="preserve"> 3.3.7 </t>
  </si>
  <si>
    <t xml:space="preserve"> 104111 </t>
  </si>
  <si>
    <t>ARMAÇÃO DE PILAR OU VIGA DE ESTRUTURA DE CONCRETO ARMADO EMBUTIDA EM ALVENARIA DE VEDAÇÃO UTILIZANDO AÇO CA-60 DE 5,0 MM - MONTAGEM. AF_06/2022</t>
  </si>
  <si>
    <t>KG</t>
  </si>
  <si>
    <t xml:space="preserve"> 3.3.8 </t>
  </si>
  <si>
    <t xml:space="preserve"> 92762 </t>
  </si>
  <si>
    <t>ARMAÇÃO DE PILAR OU VIGA DE ESTRUTURA CONVENCIONAL DE CONCRETO ARMADO UTILIZANDO AÇO CA-50 DE 10,0 MM - MONTAGEM. AF_06/2022</t>
  </si>
  <si>
    <t xml:space="preserve"> 3.3.9 </t>
  </si>
  <si>
    <t xml:space="preserve"> 98557 </t>
  </si>
  <si>
    <t>IMPERMEABILIZAÇÃO DE SUPERFÍCIE COM EMULSÃO ASFÁLTICA, 2 DEMÃOS. AF_09/2023</t>
  </si>
  <si>
    <t xml:space="preserve"> 3.4 </t>
  </si>
  <si>
    <t>ALVENARIA E PAREDES</t>
  </si>
  <si>
    <t xml:space="preserve"> 3.4.1 </t>
  </si>
  <si>
    <t xml:space="preserve"> 103361 </t>
  </si>
  <si>
    <t>ALVENARIA DE VEDAÇÃO DE BLOCOS CERÂMICOS FURADOS NA HORIZONTAL DE 14X19X29 CM (ESPESSURA 14 CM) E ARGAMASSA DE ASSENTAMENTO COM PREPARO MANUAL. AF_12/2021</t>
  </si>
  <si>
    <t xml:space="preserve"> 3.4.2 </t>
  </si>
  <si>
    <t xml:space="preserve"> 103322 </t>
  </si>
  <si>
    <t>ALVENARIA DE VEDAÇÃO DE BLOCOS CERÂMICOS FURADOS NA VERTICAL DE 9X19X39 CM (ESPESSURA 9 CM) E ARGAMASSA DE ASSENTAMENTO COM PREPARO EM BETONEIRA. AF_12/2021</t>
  </si>
  <si>
    <t xml:space="preserve"> 3.5 </t>
  </si>
  <si>
    <t>REVESTIMENTOS E ACABAMENTOS</t>
  </si>
  <si>
    <t xml:space="preserve"> 3.5.1 </t>
  </si>
  <si>
    <t xml:space="preserve"> 87251 </t>
  </si>
  <si>
    <t>REVESTIMENTO CERÂMICO PARA PISO COM PLACAS TIPO ESMALTADA DE DIMENSÕES 45X45 CM APLICADA EM AMBIENTES DE ÁREA MAIOR QUE 10 M2. AF_02/2023_PE</t>
  </si>
  <si>
    <t xml:space="preserve"> 3.5.2 </t>
  </si>
  <si>
    <t xml:space="preserve"> 88485 </t>
  </si>
  <si>
    <t>FUNDO SELADOR ACRÍLICO, APLICAÇÃO MANUAL EM PAREDE, UMA DEMÃO. AF_04/2023</t>
  </si>
  <si>
    <t xml:space="preserve"> 3.5.3 </t>
  </si>
  <si>
    <t xml:space="preserve"> 88496 </t>
  </si>
  <si>
    <t>EMASSAMENTO COM MASSA LÁTEX, APLICAÇÃO EM TETO, DUAS DEMÃOS, LIXAMENTO MANUAL. AF_04/2023</t>
  </si>
  <si>
    <t xml:space="preserve"> 3.5.4 </t>
  </si>
  <si>
    <t xml:space="preserve"> 88489 </t>
  </si>
  <si>
    <t>PINTURA LÁTEX ACRÍLICA PREMIUM, APLICAÇÃO MANUAL EM PAREDES, DUAS DEMÃOS. AF_04/2023</t>
  </si>
  <si>
    <t xml:space="preserve"> 3.5.5 </t>
  </si>
  <si>
    <t xml:space="preserve"> 87536 </t>
  </si>
  <si>
    <t>EMBOÇO, EM ARGAMASSA TRAÇO 1:2:8, PREPARO MANUAL, APLICADO MANUALMENTE EM PAREDES INTERNAS DE AMBIENTES COM ÁREA MAIOR QUE 10M², E = 17,5MM, COM TALISCAS. AF_03/2024</t>
  </si>
  <si>
    <t xml:space="preserve"> 3.5.6 </t>
  </si>
  <si>
    <t xml:space="preserve"> 87879 </t>
  </si>
  <si>
    <t>CHAPISCO APLICADO EM ALVENARIAS E ESTRUTURAS DE CONCRETO INTERNAS, COM COLHER DE PEDREIRO. ARGAMASSA TRAÇO 1:3 COM PREPARO EM BETONEIRA 400L. AF_10/2022</t>
  </si>
  <si>
    <t xml:space="preserve"> 3.5.7 </t>
  </si>
  <si>
    <t xml:space="preserve"> 96109 </t>
  </si>
  <si>
    <t>FORRO EM PLACAS DE GESSO, PARA AMBIENTES RESIDENCIAIS. AF_08/2023_PS</t>
  </si>
  <si>
    <t xml:space="preserve"> 3.6 </t>
  </si>
  <si>
    <t>ESQUADRIAS E COBERTURA</t>
  </si>
  <si>
    <t xml:space="preserve"> 3.6.1 </t>
  </si>
  <si>
    <t xml:space="preserve"> 91320 </t>
  </si>
  <si>
    <t>KIT DE PORTA DE MADEIRA PARA PINTURA, SEMI-OCA (LEVE OU MÉDIA), PADRÃO POPULAR, 80X210CM, ESPESSURA DE 3,5CM, ITENS INCLUSOS: DOBRADIÇAS, MONTAGEM E INSTALAÇÃO DO BATENTE, SEM FECHADURA - FORNECIMENTO E INSTALAÇÃO. AF_12/2019</t>
  </si>
  <si>
    <t>UN</t>
  </si>
  <si>
    <t xml:space="preserve"> 3.6.2 </t>
  </si>
  <si>
    <t xml:space="preserve"> 90842 </t>
  </si>
  <si>
    <t>KIT DE PORTA DE MADEIRA PARA PINTURA, SEMI-OCA (LEVE OU MÉDIA), PADRÃO MÉDIO, 70X210CM, ESPESSURA DE 3,5CM, ITENS INCLUSOS: DOBRADIÇAS, MONTAGEM E INSTALAÇÃO DO BATENTE, FECHADURA COM EXECUÇÃO DO FURO - FORNECIMENTO E INSTALAÇÃO. AF_12/2019</t>
  </si>
  <si>
    <t xml:space="preserve"> 3.6.3 </t>
  </si>
  <si>
    <t xml:space="preserve"> 94570 </t>
  </si>
  <si>
    <t>JANELA DE ALUMÍNIO DE CORRER COM 2 FOLHAS PARA VIDROS (VIDROS INCLUSOS), BATENTE/ REQUADRO 6 A 14 CM, ACABAMENTO COM ACETATO OU BRILHANTE, FIXAÇÃO COM PARAFUSO, SEM GUARNIÇÃO/ ALIZAR, DIMENSÕES 100X120 CM, VEDAÇÃO COM SILICONE, EXCLUSIVE CONTRAMARCO - FORNECIMENTO E INSTALAÇÃO. AF_11/2024</t>
  </si>
  <si>
    <t xml:space="preserve"> 3.6.4 </t>
  </si>
  <si>
    <t xml:space="preserve"> 3.6.5 </t>
  </si>
  <si>
    <t xml:space="preserve"> 94210 </t>
  </si>
  <si>
    <t>TELHAMENTO COM TELHA ONDULADA DE FIBROCIMENTO E = 6 MM, COM RECOBRIMENTO LATERAL DE 1 1/4 DE ONDA PARA TELHADO COM INCLINAÇÃO MÁXIMA DE 10°, COM ATÉ 2 ÁGUAS, INCLUSO IÇAMENTO. AF_07/2019</t>
  </si>
  <si>
    <t xml:space="preserve"> 3.6.6 </t>
  </si>
  <si>
    <t xml:space="preserve"> 94228 </t>
  </si>
  <si>
    <t>CALHA EM CHAPA DE AÇO GALVANIZADO NÚMERO 24, DESENVOLVIMENTO DE 50 CM, INCLUSO TRANSPORTE VERTICAL. AF_07/2019</t>
  </si>
  <si>
    <t>M</t>
  </si>
  <si>
    <t xml:space="preserve"> 3.6.7 </t>
  </si>
  <si>
    <t xml:space="preserve"> 99861 </t>
  </si>
  <si>
    <t>GRADIL EM FERRO FIXADO EM VÃOS DE JANELAS, FORMADO POR BARRAS CHATAS DE 25X4,8 MM. AF_04/2019</t>
  </si>
  <si>
    <t xml:space="preserve"> 3.7 </t>
  </si>
  <si>
    <t>INSTALAÇÃO HIDROSSANITÁRIA</t>
  </si>
  <si>
    <t xml:space="preserve"> 3.7.1 </t>
  </si>
  <si>
    <t xml:space="preserve"> 93441 </t>
  </si>
  <si>
    <t>BANCADA GRANITO CINZA 150 X 60 CM, COM CUBA DE EMBUTIR DE AÇO, VÁLVULA AMERICANA EM METAL, SIFÃO FLEXÍVEL EM PVC, ENGATE FLEXÍVEL 30 CM, TORNEIRA CROMADA LONGA, DE PAREDE, 1/2" OU 3/4", P/ COZINHA, PADRÃO POPULAR - FORNEC. E INSTALAÇÃO. AF_01/2020</t>
  </si>
  <si>
    <t xml:space="preserve"> 3.7.2 </t>
  </si>
  <si>
    <t xml:space="preserve"> 104678 </t>
  </si>
  <si>
    <t>CONJUNTO DE PONTOS DE COLETA DE ESGOTO PARA COZINHA (RAMAL DE ESGOTO SANITÁRIO), EM PVC SÉRIE NORMAL, COM  TUBOS, CONEXÕES, CORTES E FIXAÇÕES EM PRÉDIO. AF_05/2023_PA</t>
  </si>
  <si>
    <t xml:space="preserve"> 3.7.3 </t>
  </si>
  <si>
    <t xml:space="preserve"> 104666 </t>
  </si>
  <si>
    <t>CONJUNTO DE PONTOS HIDRÁULICOS DE ÁGUA FRIA PARA COZINHA OU SERVIÇO (RAMAL/SUB-RAMAL E DISTRIBUIÇÃO) EM PVC, COM  TUBOS, CONEXÕES, REGISTROS, CORTES E FIXAÇÕES EM PRÉDIO (PRUMADA COLETIVA) SEM RASGO . AF_05/2023_PA</t>
  </si>
  <si>
    <t xml:space="preserve"> 3.7.4 </t>
  </si>
  <si>
    <t xml:space="preserve"> 89710 </t>
  </si>
  <si>
    <t>RALO SECO, PVC, DN 100 X 40 MM, JUNTA SOLDÁVEL, FORNECIDO E INSTALADO EM RAMAL DE DESCARGA OU EM RAMAL DE ESGOTO SANITÁRIO. AF_08/2022</t>
  </si>
  <si>
    <t xml:space="preserve"> 3.7.5 </t>
  </si>
  <si>
    <t xml:space="preserve"> 104676 </t>
  </si>
  <si>
    <t>CONJUNTO DE PONTOS DE COLETA DE ESGOTO PARA BANHEIRO (RAMAL DE ESGOTO SANITÁRIO), EM PVC SÉRIE NORMAL, COM  TUBOS, CONEXÕES, RALOS, CAIXAS SIFONADAS, CORTES E FIXAÇÕES EM PRÉDIO COM PRUMADA DE DESCIDA DE ESGOTO DENTRO DO BANHEIRO. AF_05/2023_PA</t>
  </si>
  <si>
    <t xml:space="preserve"> 3.7.6 </t>
  </si>
  <si>
    <t xml:space="preserve"> 104660 </t>
  </si>
  <si>
    <t>CONJUNTO DE PONTOS HIDRÁULICOS DE ÁGUA FRIA PARA BANHEIRO (RAMAL/SUB-RAMAL E DISTRIBUIÇÃO) EM PVC, COM TUBOS, CONEXÕES, REGISTROS, CORTES E FIXAÇÕES EM PRÉDIO COM TUBULAÇÕES EMBUTIDAS COM RASGO. AF_05/2023</t>
  </si>
  <si>
    <t xml:space="preserve"> 3.7.7 </t>
  </si>
  <si>
    <t xml:space="preserve"> 89355 </t>
  </si>
  <si>
    <t>TUBO, PVC, SOLDÁVEL, DE 20MM, INSTALADO EM RAMAL OU SUB-RAMAL DE ÁGUA - FORNECIMENTO E INSTALAÇÃO. AF_06/2022</t>
  </si>
  <si>
    <t xml:space="preserve"> 3.7.8 </t>
  </si>
  <si>
    <t xml:space="preserve"> 89800 </t>
  </si>
  <si>
    <t>TUBO PVC, SERIE NORMAL, ESGOTO PREDIAL, DN 100 MM, FORNECIDO E INSTALADO EM PRUMADA DE ESGOTO SANITÁRIO OU VENTILAÇÃO. AF_08/2022</t>
  </si>
  <si>
    <t xml:space="preserve"> 3.7.9 </t>
  </si>
  <si>
    <t xml:space="preserve"> 103978 </t>
  </si>
  <si>
    <t>TUBO, PVC, SOLDÁVEL, DE 40MM, INSTALADO EM RAMAL DE DISTRIBUIÇÃO DE ÁGUA - FORNECIMENTO E INSTALAÇÃO. AF_06/2022</t>
  </si>
  <si>
    <t xml:space="preserve"> 3.7.10 </t>
  </si>
  <si>
    <t xml:space="preserve"> 89406 </t>
  </si>
  <si>
    <t>CURVA 90 GRAUS, PVC, SOLDÁVEL, DN 20MM, INSTALADO EM RAMAL DE DISTRIBUIÇÃO DE ÁGUA - FORNECIMENTO E INSTALAÇÃO. AF_06/2022</t>
  </si>
  <si>
    <t xml:space="preserve"> 3.7.11 </t>
  </si>
  <si>
    <t xml:space="preserve"> 89571 </t>
  </si>
  <si>
    <t>TÊ, PVC, SERIE R, ÁGUA PLUVIAL, DN 100 X 100 MM, JUNTA ELÁSTICA, FORNECIDO E INSTALADO EM RAMAL DE ENCAMINHAMENTO. AF_06/2022</t>
  </si>
  <si>
    <t xml:space="preserve"> 3.7.12 </t>
  </si>
  <si>
    <t xml:space="preserve"> 103980 </t>
  </si>
  <si>
    <t>JOELHO 90 GRAUS, PVC, SOLDÁVEL, DN 40MM, INSTALADO EM RAMAL DE DISTRIBUIÇÃO DE ÁGUA - FORNECIMENTO E INSTALAÇÃO. AF_06/2022</t>
  </si>
  <si>
    <t xml:space="preserve"> 3.7.13 </t>
  </si>
  <si>
    <t xml:space="preserve"> 3.8 </t>
  </si>
  <si>
    <t>INSTALAÇÃO ELÉTRICA</t>
  </si>
  <si>
    <t xml:space="preserve"> 3.8.1 </t>
  </si>
  <si>
    <t xml:space="preserve"> 97583 </t>
  </si>
  <si>
    <t>LUMINÁRIA TIPO CALHA, DE SOBREPOR, COM 1 LÂMPADA TUBULAR FLUORESCENTE DE 18 W, COM REATOR DE PARTIDA RÁPIDA - FORNECIMENTO E INSTALAÇÃO. AF_02/2020</t>
  </si>
  <si>
    <t xml:space="preserve"> 3.8.2 </t>
  </si>
  <si>
    <t xml:space="preserve"> 91953 </t>
  </si>
  <si>
    <t>INTERRUPTOR SIMPLES (1 MÓDULO), 10A/250V, INCLUINDO SUPORTE E PLACA - FORNECIMENTO E INSTALAÇÃO. AF_03/2023</t>
  </si>
  <si>
    <t xml:space="preserve"> 3.8.3 </t>
  </si>
  <si>
    <t xml:space="preserve"> 91959 </t>
  </si>
  <si>
    <t>INTERRUPTOR SIMPLES (2 MÓDULOS), 10A/250V, INCLUINDO SUPORTE E PLACA - FORNECIMENTO E INSTALAÇÃO. AF_03/2023</t>
  </si>
  <si>
    <t xml:space="preserve"> 3.8.4 </t>
  </si>
  <si>
    <t xml:space="preserve"> 92026 </t>
  </si>
  <si>
    <t>INTERRUPTOR SIMPLES (2 MÓDULOS) COM 1 TOMADA DE EMBUTIR 2P+T 10 A, SEM SUPORTE E SEM PLACA - FORNECIMENTO E INSTALAÇÃO. AF_03/2023</t>
  </si>
  <si>
    <t xml:space="preserve"> 3.8.5 </t>
  </si>
  <si>
    <t xml:space="preserve"> 104475 </t>
  </si>
  <si>
    <t>COMPOSIÇÃO PARAMÉTRICA DE PONTO ELÉTRICO DE TOMADA DE USO GERAL 2P+T (10A/250V) EM EDIFÍCIO RESIDENCIAL COM ELETRODUTO EMBUTIDO EM RASGOS NAS PAREDES, INCLUSO TOMADA, ELETRODUTO, CABO, RASGO, QUEBRA E CHUMBAMENTO. AF_11/2022</t>
  </si>
  <si>
    <t xml:space="preserve"> 3.8.6 </t>
  </si>
  <si>
    <t xml:space="preserve"> 83555 </t>
  </si>
  <si>
    <t>TOMADA DUPLA DE EMBUTIR 2X2P+T 10A/250V C/ PLACA - FORNECIMENTO E INSTALACAO</t>
  </si>
  <si>
    <t xml:space="preserve"> 4 </t>
  </si>
  <si>
    <t>SERVIÇOS FINAIS</t>
  </si>
  <si>
    <t xml:space="preserve"> 4.1 </t>
  </si>
  <si>
    <t xml:space="preserve"> 99804 </t>
  </si>
  <si>
    <t>LIMPEZA DE PISO CERÂMICO OU PORCELANATO UTILIZANDO DETERGENTE NEUTRO E ESCOVAÇÃO MANUAL. AF_04/2019</t>
  </si>
  <si>
    <t>Total sem BDI</t>
  </si>
  <si>
    <t>Total do BDI</t>
  </si>
  <si>
    <t>Total Geral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</si>
</sst>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%"/>
  </numFmts>
  <fonts count="23" x14ac:knownFonts="1">
    <font>
      <sz val="11"/>
      <name val="Arial"/>
      <family val="1"/>
    </font>
    <font>
      <b/>
      <sz val="11"/>
      <name val="Arial"/>
      <family val="1"/>
    </font>
    <font>
      <b/>
      <sz val="11"/>
      <name val="Arial"/>
      <family val="1"/>
    </font>
    <font>
      <b/>
      <sz val="11"/>
      <name val="Arial"/>
      <family val="1"/>
    </font>
    <font>
      <b/>
      <sz val="11"/>
      <name val="Arial"/>
      <family val="1"/>
    </font>
    <font>
      <b/>
      <sz val="11"/>
      <name val="Arial"/>
      <family val="1"/>
    </font>
    <font>
      <b/>
      <sz val="10"/>
      <color rgb="FF000000"/>
      <name val="Arial"/>
      <family val="1"/>
    </font>
    <font>
      <b/>
      <sz val="10"/>
      <color rgb="FF000000"/>
      <name val="Arial"/>
      <family val="1"/>
    </font>
    <font>
      <b/>
      <sz val="10"/>
      <color rgb="FF000000"/>
      <name val="Arial"/>
      <family val="1"/>
    </font>
    <font>
      <b/>
      <sz val="10"/>
      <color rgb="FF000000"/>
      <name val="Arial"/>
      <family val="1"/>
    </font>
    <font>
      <b/>
      <sz val="10"/>
      <color rgb="FF000000"/>
      <name val="Arial"/>
      <family val="1"/>
    </font>
    <font>
      <sz val="10"/>
      <color rgb="FF000000"/>
      <name val="Arial"/>
      <family val="1"/>
    </font>
    <font>
      <sz val="10"/>
      <color rgb="FF000000"/>
      <name val="Arial"/>
      <family val="1"/>
    </font>
    <font>
      <sz val="10"/>
      <color rgb="FF000000"/>
      <name val="Arial"/>
      <family val="1"/>
    </font>
    <font>
      <sz val="10"/>
      <color rgb="FF000000"/>
      <name val="Arial"/>
      <family val="1"/>
    </font>
    <font>
      <sz val="10"/>
      <color rgb="FF000000"/>
      <name val="Arial"/>
      <family val="1"/>
    </font>
    <font>
      <b/>
      <sz val="10"/>
      <name val="Arial"/>
      <family val="1"/>
    </font>
    <font>
      <b/>
      <sz val="10"/>
      <name val="Arial"/>
      <family val="1"/>
    </font>
    <font>
      <b/>
      <sz val="10"/>
      <name val="Arial"/>
      <family val="1"/>
    </font>
    <font>
      <b/>
      <sz val="10"/>
      <name val="Arial"/>
      <family val="1"/>
    </font>
    <font>
      <sz val="10"/>
      <name val="Arial"/>
      <family val="1"/>
    </font>
    <font>
      <sz val="10"/>
      <name val="Arial"/>
      <family val="1"/>
    </font>
    <font>
      <sz val="11"/>
      <name val="Arial"/>
      <family val="1"/>
    </font>
  </fonts>
  <fills count="2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rgb="FFD8ECF6"/>
        <bgColor rgb="FFD8ECF6"/>
      </patternFill>
    </fill>
    <fill>
      <patternFill patternType="solid">
        <fgColor rgb="FFD8ECF6"/>
        <bgColor rgb="FFD8ECF6"/>
      </patternFill>
    </fill>
    <fill>
      <patternFill patternType="solid">
        <fgColor rgb="FFD8ECF6"/>
        <bgColor rgb="FFD8ECF6"/>
      </patternFill>
    </fill>
    <fill>
      <patternFill patternType="solid">
        <fgColor rgb="FFD8ECF6"/>
        <bgColor rgb="FFD8ECF6"/>
      </patternFill>
    </fill>
    <fill>
      <patternFill patternType="solid">
        <fgColor rgb="FFD8ECF6"/>
        <bgColor rgb="FFD8ECF6"/>
      </patternFill>
    </fill>
    <fill>
      <patternFill patternType="solid">
        <fgColor rgb="FFDFF0D8"/>
        <bgColor rgb="FFDFF0D8"/>
      </patternFill>
    </fill>
    <fill>
      <patternFill patternType="solid">
        <fgColor rgb="FFDFF0D8"/>
        <bgColor rgb="FFDFF0D8"/>
      </patternFill>
    </fill>
    <fill>
      <patternFill patternType="solid">
        <fgColor rgb="FFDFF0D8"/>
        <bgColor rgb="FFDFF0D8"/>
      </patternFill>
    </fill>
    <fill>
      <patternFill patternType="solid">
        <fgColor rgb="FFDFF0D8"/>
        <bgColor rgb="FFDFF0D8"/>
      </patternFill>
    </fill>
    <fill>
      <patternFill patternType="solid">
        <fgColor rgb="FFDFF0D8"/>
        <bgColor rgb="FFDFF0D8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2">
    <xf numFmtId="0" fontId="0" fillId="0" borderId="0"/>
    <xf numFmtId="9" fontId="22" fillId="0" borderId="0" applyFont="0" applyFill="0" applyBorder="0" applyAlignment="0" applyProtection="0"/>
  </cellStyleXfs>
  <cellXfs count="30">
    <xf numFmtId="0" fontId="0" fillId="0" borderId="0" xfId="0"/>
    <xf numFmtId="0" fontId="1" fillId="2" borderId="0" xfId="0" applyFont="1" applyFill="1" applyAlignment="1">
      <alignment horizontal="left" vertical="top" wrapText="1"/>
    </xf>
    <xf numFmtId="0" fontId="3" fillId="4" borderId="1" xfId="0" applyFont="1" applyFill="1" applyBorder="1" applyAlignment="1">
      <alignment horizontal="left" vertical="top" wrapText="1"/>
    </xf>
    <xf numFmtId="0" fontId="4" fillId="5" borderId="2" xfId="0" applyFont="1" applyFill="1" applyBorder="1" applyAlignment="1">
      <alignment horizontal="center" vertical="top" wrapText="1"/>
    </xf>
    <xf numFmtId="0" fontId="5" fillId="6" borderId="3" xfId="0" applyFont="1" applyFill="1" applyBorder="1" applyAlignment="1">
      <alignment horizontal="right" vertical="top" wrapText="1"/>
    </xf>
    <xf numFmtId="0" fontId="6" fillId="7" borderId="4" xfId="0" applyFont="1" applyFill="1" applyBorder="1" applyAlignment="1">
      <alignment horizontal="left" vertical="top" wrapText="1"/>
    </xf>
    <xf numFmtId="0" fontId="7" fillId="8" borderId="5" xfId="0" applyFont="1" applyFill="1" applyBorder="1" applyAlignment="1">
      <alignment horizontal="center" vertical="top" wrapText="1"/>
    </xf>
    <xf numFmtId="0" fontId="8" fillId="9" borderId="6" xfId="0" applyFont="1" applyFill="1" applyBorder="1" applyAlignment="1">
      <alignment horizontal="right" vertical="top" wrapText="1"/>
    </xf>
    <xf numFmtId="4" fontId="9" fillId="10" borderId="7" xfId="0" applyNumberFormat="1" applyFont="1" applyFill="1" applyBorder="1" applyAlignment="1">
      <alignment horizontal="right" vertical="top" wrapText="1"/>
    </xf>
    <xf numFmtId="164" fontId="10" fillId="11" borderId="8" xfId="0" applyNumberFormat="1" applyFont="1" applyFill="1" applyBorder="1" applyAlignment="1">
      <alignment horizontal="right" vertical="top" wrapText="1"/>
    </xf>
    <xf numFmtId="0" fontId="11" fillId="12" borderId="9" xfId="0" applyFont="1" applyFill="1" applyBorder="1" applyAlignment="1">
      <alignment horizontal="left" vertical="top" wrapText="1"/>
    </xf>
    <xf numFmtId="0" fontId="12" fillId="13" borderId="10" xfId="0" applyFont="1" applyFill="1" applyBorder="1" applyAlignment="1">
      <alignment horizontal="center" vertical="top" wrapText="1"/>
    </xf>
    <xf numFmtId="0" fontId="13" fillId="14" borderId="11" xfId="0" applyFont="1" applyFill="1" applyBorder="1" applyAlignment="1">
      <alignment horizontal="right" vertical="top" wrapText="1"/>
    </xf>
    <xf numFmtId="4" fontId="14" fillId="15" borderId="12" xfId="0" applyNumberFormat="1" applyFont="1" applyFill="1" applyBorder="1" applyAlignment="1">
      <alignment horizontal="right" vertical="top" wrapText="1"/>
    </xf>
    <xf numFmtId="164" fontId="15" fillId="16" borderId="13" xfId="0" applyNumberFormat="1" applyFont="1" applyFill="1" applyBorder="1" applyAlignment="1">
      <alignment horizontal="right" vertical="top" wrapText="1"/>
    </xf>
    <xf numFmtId="0" fontId="16" fillId="17" borderId="0" xfId="0" applyFont="1" applyFill="1" applyAlignment="1">
      <alignment horizontal="left" vertical="top" wrapText="1"/>
    </xf>
    <xf numFmtId="0" fontId="17" fillId="18" borderId="0" xfId="0" applyFont="1" applyFill="1" applyAlignment="1">
      <alignment horizontal="center" vertical="top" wrapText="1"/>
    </xf>
    <xf numFmtId="0" fontId="18" fillId="19" borderId="0" xfId="0" applyFont="1" applyFill="1" applyAlignment="1">
      <alignment horizontal="right" vertical="top" wrapText="1"/>
    </xf>
    <xf numFmtId="0" fontId="20" fillId="21" borderId="0" xfId="0" applyFont="1" applyFill="1" applyAlignment="1">
      <alignment horizontal="left" vertical="top" wrapText="1"/>
    </xf>
    <xf numFmtId="0" fontId="21" fillId="22" borderId="0" xfId="0" applyFont="1" applyFill="1" applyAlignment="1">
      <alignment horizontal="center" vertical="top" wrapText="1"/>
    </xf>
    <xf numFmtId="2" fontId="0" fillId="0" borderId="0" xfId="0" applyNumberFormat="1"/>
    <xf numFmtId="4" fontId="0" fillId="0" borderId="0" xfId="0" applyNumberFormat="1"/>
    <xf numFmtId="10" fontId="0" fillId="0" borderId="0" xfId="1" applyNumberFormat="1" applyFont="1"/>
    <xf numFmtId="0" fontId="18" fillId="19" borderId="0" xfId="0" applyFont="1" applyFill="1" applyAlignment="1">
      <alignment horizontal="right" vertical="top" wrapText="1"/>
    </xf>
    <xf numFmtId="0" fontId="16" fillId="17" borderId="0" xfId="0" applyFont="1" applyFill="1" applyAlignment="1">
      <alignment horizontal="left" vertical="top" wrapText="1"/>
    </xf>
    <xf numFmtId="4" fontId="19" fillId="20" borderId="0" xfId="0" applyNumberFormat="1" applyFont="1" applyFill="1" applyAlignment="1">
      <alignment horizontal="right" vertical="top" wrapText="1"/>
    </xf>
    <xf numFmtId="0" fontId="21" fillId="22" borderId="0" xfId="0" applyFont="1" applyFill="1" applyAlignment="1">
      <alignment horizontal="center" vertical="top" wrapText="1"/>
    </xf>
    <xf numFmtId="0" fontId="0" fillId="0" borderId="0" xfId="0"/>
    <xf numFmtId="0" fontId="2" fillId="3" borderId="0" xfId="0" applyFont="1" applyFill="1" applyAlignment="1">
      <alignment horizontal="center" wrapText="1"/>
    </xf>
    <xf numFmtId="0" fontId="1" fillId="2" borderId="0" xfId="0" applyFont="1" applyFill="1" applyAlignment="1">
      <alignment horizontal="left" vertical="top" wrapText="1"/>
    </xf>
  </cellXfs>
  <cellStyles count="2">
    <cellStyle name="Normal" xfId="0" builtinId="0"/>
    <cellStyle name="Porcentagem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82"/>
  <sheetViews>
    <sheetView tabSelected="1" showWhiteSpace="0" view="pageBreakPreview" topLeftCell="A31" zoomScale="60" zoomScaleNormal="85" workbookViewId="0">
      <selection activeCell="R8" sqref="R8"/>
    </sheetView>
  </sheetViews>
  <sheetFormatPr defaultRowHeight="13.8" x14ac:dyDescent="0.25"/>
  <cols>
    <col min="1" max="2" width="10" bestFit="1" customWidth="1"/>
    <col min="3" max="3" width="13.19921875" bestFit="1" customWidth="1"/>
    <col min="4" max="4" width="60" bestFit="1" customWidth="1"/>
    <col min="5" max="5" width="8" bestFit="1" customWidth="1"/>
    <col min="6" max="10" width="13" bestFit="1" customWidth="1"/>
    <col min="12" max="12" width="10.69921875" bestFit="1" customWidth="1"/>
  </cols>
  <sheetData>
    <row r="1" spans="1:18" x14ac:dyDescent="0.25">
      <c r="A1" s="1"/>
      <c r="B1" s="1"/>
      <c r="C1" s="1"/>
      <c r="D1" s="1" t="s">
        <v>0</v>
      </c>
      <c r="E1" s="29" t="s">
        <v>1</v>
      </c>
      <c r="F1" s="29"/>
      <c r="G1" s="29" t="s">
        <v>2</v>
      </c>
      <c r="H1" s="29"/>
      <c r="I1" s="29" t="s">
        <v>3</v>
      </c>
      <c r="J1" s="29"/>
    </row>
    <row r="2" spans="1:18" ht="80.099999999999994" customHeight="1" x14ac:dyDescent="0.25">
      <c r="A2" s="15"/>
      <c r="B2" s="15"/>
      <c r="C2" s="15"/>
      <c r="D2" s="15" t="s">
        <v>4</v>
      </c>
      <c r="E2" s="24" t="s">
        <v>5</v>
      </c>
      <c r="F2" s="24"/>
      <c r="G2" s="24" t="s">
        <v>6</v>
      </c>
      <c r="H2" s="24"/>
      <c r="I2" s="24" t="s">
        <v>7</v>
      </c>
      <c r="J2" s="24"/>
    </row>
    <row r="3" spans="1:18" x14ac:dyDescent="0.25">
      <c r="A3" s="28" t="s">
        <v>8</v>
      </c>
      <c r="B3" s="27"/>
      <c r="C3" s="27"/>
      <c r="D3" s="27"/>
      <c r="E3" s="27"/>
      <c r="F3" s="27"/>
      <c r="G3" s="27"/>
      <c r="H3" s="27"/>
      <c r="I3" s="27"/>
      <c r="J3" s="27"/>
    </row>
    <row r="4" spans="1:18" ht="30" customHeight="1" x14ac:dyDescent="0.25">
      <c r="A4" s="2" t="s">
        <v>9</v>
      </c>
      <c r="B4" s="4" t="s">
        <v>10</v>
      </c>
      <c r="C4" s="2" t="s">
        <v>11</v>
      </c>
      <c r="D4" s="2" t="s">
        <v>12</v>
      </c>
      <c r="E4" s="3" t="s">
        <v>13</v>
      </c>
      <c r="F4" s="4" t="s">
        <v>14</v>
      </c>
      <c r="G4" s="4" t="s">
        <v>15</v>
      </c>
      <c r="H4" s="4" t="s">
        <v>16</v>
      </c>
      <c r="I4" s="4" t="s">
        <v>17</v>
      </c>
      <c r="J4" s="4" t="s">
        <v>18</v>
      </c>
    </row>
    <row r="5" spans="1:18" ht="24" customHeight="1" x14ac:dyDescent="0.25">
      <c r="A5" s="5" t="s">
        <v>19</v>
      </c>
      <c r="B5" s="5" t="s">
        <v>20</v>
      </c>
      <c r="C5" s="5"/>
      <c r="D5" s="5" t="s">
        <v>21</v>
      </c>
      <c r="E5" s="6"/>
      <c r="F5" s="7">
        <v>1</v>
      </c>
      <c r="G5" s="7" t="s">
        <v>22</v>
      </c>
      <c r="H5" s="8">
        <f>I5</f>
        <v>3866.94</v>
      </c>
      <c r="I5" s="8">
        <f>SUM(I6)</f>
        <v>3866.94</v>
      </c>
      <c r="J5" s="9">
        <f t="shared" ref="J5:J12" si="0">I5/$H$80</f>
        <v>3.2186372559505544E-2</v>
      </c>
    </row>
    <row r="6" spans="1:18" ht="24" customHeight="1" x14ac:dyDescent="0.25">
      <c r="A6" s="10" t="s">
        <v>23</v>
      </c>
      <c r="B6" s="10" t="s">
        <v>24</v>
      </c>
      <c r="C6" s="10" t="s">
        <v>25</v>
      </c>
      <c r="D6" s="10" t="s">
        <v>21</v>
      </c>
      <c r="E6" s="11" t="s">
        <v>26</v>
      </c>
      <c r="F6" s="12">
        <v>6</v>
      </c>
      <c r="G6" s="13">
        <v>520.54999999999995</v>
      </c>
      <c r="H6" s="13">
        <f>TRUNC(G6+G6*$G$2,2)</f>
        <v>644.49</v>
      </c>
      <c r="I6" s="13">
        <f>TRUNC(H6*F6,2)</f>
        <v>3866.94</v>
      </c>
      <c r="J6" s="14">
        <f t="shared" si="0"/>
        <v>3.2186372559505544E-2</v>
      </c>
      <c r="L6">
        <f t="shared" ref="L6:L69" si="1">TRUNC(F6*G6,2)</f>
        <v>3123.3</v>
      </c>
    </row>
    <row r="7" spans="1:18" ht="24" customHeight="1" x14ac:dyDescent="0.25">
      <c r="A7" s="5" t="s">
        <v>27</v>
      </c>
      <c r="B7" s="5" t="s">
        <v>20</v>
      </c>
      <c r="C7" s="5"/>
      <c r="D7" s="5" t="s">
        <v>28</v>
      </c>
      <c r="E7" s="6"/>
      <c r="F7" s="7">
        <v>1</v>
      </c>
      <c r="G7" s="7" t="s">
        <v>22</v>
      </c>
      <c r="H7" s="8">
        <f>I7</f>
        <v>4973.8500000000004</v>
      </c>
      <c r="I7" s="8">
        <f>SUM(I8:I9)</f>
        <v>4973.8500000000004</v>
      </c>
      <c r="J7" s="9">
        <f t="shared" si="0"/>
        <v>4.139970859519327E-2</v>
      </c>
      <c r="R7" s="21">
        <f>H7+H11+H18+H25+H35+H6*3</f>
        <v>60170.780000000006</v>
      </c>
    </row>
    <row r="8" spans="1:18" ht="39" customHeight="1" x14ac:dyDescent="0.25">
      <c r="A8" s="10" t="s">
        <v>29</v>
      </c>
      <c r="B8" s="10" t="s">
        <v>30</v>
      </c>
      <c r="C8" s="10" t="s">
        <v>31</v>
      </c>
      <c r="D8" s="10" t="s">
        <v>32</v>
      </c>
      <c r="E8" s="11" t="s">
        <v>33</v>
      </c>
      <c r="F8" s="12">
        <v>6.8</v>
      </c>
      <c r="G8" s="13">
        <v>463.93</v>
      </c>
      <c r="H8" s="13">
        <f>TRUNC(G8+G8*$G$2,2)</f>
        <v>574.39</v>
      </c>
      <c r="I8" s="13">
        <f>TRUNC(H8*F8,2)</f>
        <v>3905.85</v>
      </c>
      <c r="J8" s="14">
        <f t="shared" si="0"/>
        <v>3.2510238912821184E-2</v>
      </c>
      <c r="L8">
        <f t="shared" si="1"/>
        <v>3154.72</v>
      </c>
    </row>
    <row r="9" spans="1:18" ht="26.1" customHeight="1" x14ac:dyDescent="0.25">
      <c r="A9" s="10" t="s">
        <v>34</v>
      </c>
      <c r="B9" s="10" t="s">
        <v>35</v>
      </c>
      <c r="C9" s="10" t="s">
        <v>31</v>
      </c>
      <c r="D9" s="10" t="s">
        <v>36</v>
      </c>
      <c r="E9" s="11" t="s">
        <v>33</v>
      </c>
      <c r="F9" s="12">
        <v>200</v>
      </c>
      <c r="G9" s="13">
        <v>4.32</v>
      </c>
      <c r="H9" s="13">
        <f>TRUNC(G9+G9*$G$2,2)</f>
        <v>5.34</v>
      </c>
      <c r="I9" s="13">
        <f>TRUNC(H9*F9,2)</f>
        <v>1068</v>
      </c>
      <c r="J9" s="14">
        <f t="shared" si="0"/>
        <v>8.8894696823720882E-3</v>
      </c>
      <c r="L9">
        <f t="shared" si="1"/>
        <v>864</v>
      </c>
    </row>
    <row r="10" spans="1:18" ht="24" customHeight="1" x14ac:dyDescent="0.25">
      <c r="A10" s="5" t="s">
        <v>37</v>
      </c>
      <c r="B10" s="5" t="s">
        <v>20</v>
      </c>
      <c r="C10" s="5"/>
      <c r="D10" s="5" t="s">
        <v>38</v>
      </c>
      <c r="E10" s="6"/>
      <c r="F10" s="7">
        <v>1</v>
      </c>
      <c r="G10" s="7" t="s">
        <v>22</v>
      </c>
      <c r="H10" s="8">
        <f>I10</f>
        <v>110306.91</v>
      </c>
      <c r="I10" s="8">
        <f>I11+I18+I25+I35+I38+I46+I54+I68</f>
        <v>110306.91</v>
      </c>
      <c r="J10" s="9">
        <f t="shared" si="0"/>
        <v>0.91813664063777767</v>
      </c>
    </row>
    <row r="11" spans="1:18" ht="24" customHeight="1" x14ac:dyDescent="0.25">
      <c r="A11" s="5" t="s">
        <v>39</v>
      </c>
      <c r="B11" s="5" t="s">
        <v>20</v>
      </c>
      <c r="C11" s="5"/>
      <c r="D11" s="5" t="s">
        <v>40</v>
      </c>
      <c r="E11" s="6"/>
      <c r="F11" s="7">
        <v>1</v>
      </c>
      <c r="G11" s="7" t="s">
        <v>22</v>
      </c>
      <c r="H11" s="8">
        <f>I11</f>
        <v>2288.34</v>
      </c>
      <c r="I11" s="8">
        <f>SUM(I12:I17)</f>
        <v>2288.34</v>
      </c>
      <c r="J11" s="9">
        <f t="shared" si="0"/>
        <v>1.9046937315505004E-2</v>
      </c>
    </row>
    <row r="12" spans="1:18" ht="26.1" customHeight="1" x14ac:dyDescent="0.25">
      <c r="A12" s="10" t="s">
        <v>41</v>
      </c>
      <c r="B12" s="10" t="s">
        <v>42</v>
      </c>
      <c r="C12" s="10" t="s">
        <v>31</v>
      </c>
      <c r="D12" s="10" t="s">
        <v>43</v>
      </c>
      <c r="E12" s="11" t="s">
        <v>44</v>
      </c>
      <c r="F12" s="12">
        <v>1.62</v>
      </c>
      <c r="G12" s="13">
        <v>53.42</v>
      </c>
      <c r="H12" s="13">
        <f>TRUNC(G12+G12*$G$2,2)</f>
        <v>66.13</v>
      </c>
      <c r="I12" s="13">
        <f>TRUNC(H12*F12,2)</f>
        <v>107.13</v>
      </c>
      <c r="J12" s="14">
        <f t="shared" si="0"/>
        <v>8.9169371448737989E-4</v>
      </c>
      <c r="L12">
        <f t="shared" si="1"/>
        <v>86.54</v>
      </c>
    </row>
    <row r="13" spans="1:18" ht="24" customHeight="1" x14ac:dyDescent="0.25">
      <c r="A13" s="10" t="s">
        <v>45</v>
      </c>
      <c r="B13" s="10" t="s">
        <v>46</v>
      </c>
      <c r="C13" s="10" t="s">
        <v>31</v>
      </c>
      <c r="D13" s="10" t="s">
        <v>47</v>
      </c>
      <c r="E13" s="11" t="s">
        <v>44</v>
      </c>
      <c r="F13" s="12">
        <v>0.27</v>
      </c>
      <c r="G13" s="13">
        <v>250</v>
      </c>
      <c r="H13" s="13">
        <f>TRUNC(G13+G13*$G$2,2)</f>
        <v>309.52</v>
      </c>
      <c r="I13" s="13">
        <f t="shared" ref="I13:I17" si="2">TRUNC(H13*F13,2)</f>
        <v>83.57</v>
      </c>
      <c r="J13" s="14">
        <f t="shared" ref="J13:J76" si="3">I13/$H$80</f>
        <v>6.9559267917213051E-4</v>
      </c>
      <c r="L13">
        <f t="shared" si="1"/>
        <v>67.5</v>
      </c>
    </row>
    <row r="14" spans="1:18" ht="26.1" customHeight="1" x14ac:dyDescent="0.25">
      <c r="A14" s="10" t="s">
        <v>48</v>
      </c>
      <c r="B14" s="10" t="s">
        <v>49</v>
      </c>
      <c r="C14" s="10" t="s">
        <v>31</v>
      </c>
      <c r="D14" s="10" t="s">
        <v>50</v>
      </c>
      <c r="E14" s="11" t="s">
        <v>33</v>
      </c>
      <c r="F14" s="12">
        <v>70.25</v>
      </c>
      <c r="G14" s="13">
        <v>21.45</v>
      </c>
      <c r="H14" s="13">
        <f t="shared" ref="H14:H17" si="4">TRUNC(G14+G14*$G$2,2)</f>
        <v>26.55</v>
      </c>
      <c r="I14" s="13">
        <f t="shared" si="2"/>
        <v>1865.13</v>
      </c>
      <c r="J14" s="14">
        <f t="shared" si="3"/>
        <v>1.5524360101762785E-2</v>
      </c>
      <c r="L14">
        <f t="shared" si="1"/>
        <v>1506.86</v>
      </c>
    </row>
    <row r="15" spans="1:18" ht="26.1" customHeight="1" x14ac:dyDescent="0.25">
      <c r="A15" s="10" t="s">
        <v>51</v>
      </c>
      <c r="B15" s="10" t="s">
        <v>52</v>
      </c>
      <c r="C15" s="10" t="s">
        <v>31</v>
      </c>
      <c r="D15" s="10" t="s">
        <v>53</v>
      </c>
      <c r="E15" s="11" t="s">
        <v>33</v>
      </c>
      <c r="F15" s="12">
        <v>11.34</v>
      </c>
      <c r="G15" s="13">
        <v>8.9700000000000006</v>
      </c>
      <c r="H15" s="13">
        <f t="shared" si="4"/>
        <v>11.1</v>
      </c>
      <c r="I15" s="13">
        <f t="shared" si="2"/>
        <v>125.87</v>
      </c>
      <c r="J15" s="14">
        <f t="shared" si="3"/>
        <v>1.0476756076031599E-3</v>
      </c>
      <c r="L15">
        <f t="shared" si="1"/>
        <v>101.71</v>
      </c>
    </row>
    <row r="16" spans="1:18" ht="26.1" customHeight="1" x14ac:dyDescent="0.25">
      <c r="A16" s="10" t="s">
        <v>54</v>
      </c>
      <c r="B16" s="10" t="s">
        <v>55</v>
      </c>
      <c r="C16" s="10" t="s">
        <v>31</v>
      </c>
      <c r="D16" s="10" t="s">
        <v>56</v>
      </c>
      <c r="E16" s="11" t="s">
        <v>33</v>
      </c>
      <c r="F16" s="12">
        <v>2.68</v>
      </c>
      <c r="G16" s="13">
        <v>23.15</v>
      </c>
      <c r="H16" s="13">
        <f t="shared" si="4"/>
        <v>28.66</v>
      </c>
      <c r="I16" s="13">
        <f t="shared" si="2"/>
        <v>76.8</v>
      </c>
      <c r="J16" s="14">
        <f t="shared" si="3"/>
        <v>6.3924276367619513E-4</v>
      </c>
      <c r="L16">
        <f t="shared" si="1"/>
        <v>62.04</v>
      </c>
    </row>
    <row r="17" spans="1:12" ht="24" customHeight="1" x14ac:dyDescent="0.25">
      <c r="A17" s="10" t="s">
        <v>57</v>
      </c>
      <c r="B17" s="10" t="s">
        <v>58</v>
      </c>
      <c r="C17" s="10" t="s">
        <v>59</v>
      </c>
      <c r="D17" s="10" t="s">
        <v>60</v>
      </c>
      <c r="E17" s="11" t="s">
        <v>33</v>
      </c>
      <c r="F17" s="12">
        <v>2.56</v>
      </c>
      <c r="G17" s="13">
        <v>9.42</v>
      </c>
      <c r="H17" s="13">
        <f t="shared" si="4"/>
        <v>11.66</v>
      </c>
      <c r="I17" s="13">
        <f t="shared" si="2"/>
        <v>29.84</v>
      </c>
      <c r="J17" s="14">
        <f t="shared" si="3"/>
        <v>2.4837244880335495E-4</v>
      </c>
      <c r="L17">
        <f t="shared" si="1"/>
        <v>24.11</v>
      </c>
    </row>
    <row r="18" spans="1:12" ht="24" customHeight="1" x14ac:dyDescent="0.25">
      <c r="A18" s="5" t="s">
        <v>61</v>
      </c>
      <c r="B18" s="5" t="s">
        <v>20</v>
      </c>
      <c r="C18" s="5"/>
      <c r="D18" s="5" t="s">
        <v>62</v>
      </c>
      <c r="E18" s="6"/>
      <c r="F18" s="7">
        <v>1</v>
      </c>
      <c r="G18" s="7" t="s">
        <v>22</v>
      </c>
      <c r="H18" s="8">
        <f>I18</f>
        <v>7491.07</v>
      </c>
      <c r="I18" s="8">
        <f>SUM(I19:I24)</f>
        <v>7491.07</v>
      </c>
      <c r="J18" s="9">
        <f>I18/$H$80</f>
        <v>6.2351722522029099E-2</v>
      </c>
    </row>
    <row r="19" spans="1:12" ht="65.099999999999994" customHeight="1" x14ac:dyDescent="0.25">
      <c r="A19" s="10" t="s">
        <v>63</v>
      </c>
      <c r="B19" s="10" t="s">
        <v>64</v>
      </c>
      <c r="C19" s="10" t="s">
        <v>31</v>
      </c>
      <c r="D19" s="10" t="s">
        <v>65</v>
      </c>
      <c r="E19" s="11" t="s">
        <v>44</v>
      </c>
      <c r="F19" s="12">
        <v>14.64</v>
      </c>
      <c r="G19" s="13">
        <v>7.24</v>
      </c>
      <c r="H19" s="13">
        <f>TRUNC(G19+G19*$G$2,2)</f>
        <v>8.9600000000000009</v>
      </c>
      <c r="I19" s="13">
        <f>TRUNC(H19*F19,2)</f>
        <v>131.16999999999999</v>
      </c>
      <c r="J19" s="14">
        <f t="shared" si="3"/>
        <v>1.0917900170756055E-3</v>
      </c>
      <c r="L19">
        <f t="shared" si="1"/>
        <v>105.99</v>
      </c>
    </row>
    <row r="20" spans="1:12" ht="65.099999999999994" customHeight="1" x14ac:dyDescent="0.25">
      <c r="A20" s="10" t="s">
        <v>66</v>
      </c>
      <c r="B20" s="10" t="s">
        <v>67</v>
      </c>
      <c r="C20" s="10" t="s">
        <v>31</v>
      </c>
      <c r="D20" s="10" t="s">
        <v>68</v>
      </c>
      <c r="E20" s="11" t="s">
        <v>44</v>
      </c>
      <c r="F20" s="12">
        <v>14.64</v>
      </c>
      <c r="G20" s="13">
        <v>15.72</v>
      </c>
      <c r="H20" s="13">
        <f t="shared" ref="H20:H76" si="5">TRUNC(G20+G20*$G$2,2)</f>
        <v>19.46</v>
      </c>
      <c r="I20" s="13">
        <f t="shared" ref="I20:I24" si="6">TRUNC(H20*F20,2)</f>
        <v>284.89</v>
      </c>
      <c r="J20" s="14">
        <f t="shared" si="3"/>
        <v>2.37127436124624E-3</v>
      </c>
      <c r="L20">
        <f t="shared" si="1"/>
        <v>230.14</v>
      </c>
    </row>
    <row r="21" spans="1:12" ht="26.1" customHeight="1" x14ac:dyDescent="0.25">
      <c r="A21" s="10" t="s">
        <v>69</v>
      </c>
      <c r="B21" s="10" t="s">
        <v>70</v>
      </c>
      <c r="C21" s="10" t="s">
        <v>31</v>
      </c>
      <c r="D21" s="10" t="s">
        <v>71</v>
      </c>
      <c r="E21" s="11" t="s">
        <v>44</v>
      </c>
      <c r="F21" s="12">
        <v>34.4</v>
      </c>
      <c r="G21" s="13">
        <v>77.8</v>
      </c>
      <c r="H21" s="13">
        <f t="shared" si="5"/>
        <v>96.32</v>
      </c>
      <c r="I21" s="13">
        <f t="shared" si="6"/>
        <v>3313.4</v>
      </c>
      <c r="J21" s="14">
        <f t="shared" si="3"/>
        <v>2.7578997046415428E-2</v>
      </c>
      <c r="L21">
        <f t="shared" si="1"/>
        <v>2676.32</v>
      </c>
    </row>
    <row r="22" spans="1:12" ht="51.9" customHeight="1" x14ac:dyDescent="0.25">
      <c r="A22" s="10" t="s">
        <v>72</v>
      </c>
      <c r="B22" s="10" t="s">
        <v>73</v>
      </c>
      <c r="C22" s="10" t="s">
        <v>31</v>
      </c>
      <c r="D22" s="10" t="s">
        <v>74</v>
      </c>
      <c r="E22" s="11" t="s">
        <v>44</v>
      </c>
      <c r="F22" s="12">
        <v>47.7</v>
      </c>
      <c r="G22" s="13">
        <v>8.52</v>
      </c>
      <c r="H22" s="13">
        <f t="shared" si="5"/>
        <v>10.54</v>
      </c>
      <c r="I22" s="13">
        <f t="shared" si="6"/>
        <v>502.75</v>
      </c>
      <c r="J22" s="14">
        <f t="shared" si="3"/>
        <v>4.1846262947683212E-3</v>
      </c>
      <c r="L22">
        <f t="shared" si="1"/>
        <v>406.4</v>
      </c>
    </row>
    <row r="23" spans="1:12" ht="39" customHeight="1" x14ac:dyDescent="0.25">
      <c r="A23" s="10" t="s">
        <v>75</v>
      </c>
      <c r="B23" s="10" t="s">
        <v>76</v>
      </c>
      <c r="C23" s="10" t="s">
        <v>31</v>
      </c>
      <c r="D23" s="10" t="s">
        <v>77</v>
      </c>
      <c r="E23" s="11" t="s">
        <v>78</v>
      </c>
      <c r="F23" s="12">
        <v>782.28</v>
      </c>
      <c r="G23" s="13">
        <v>3.07</v>
      </c>
      <c r="H23" s="13">
        <f t="shared" si="5"/>
        <v>3.8</v>
      </c>
      <c r="I23" s="13">
        <f t="shared" si="6"/>
        <v>2972.66</v>
      </c>
      <c r="J23" s="14">
        <f t="shared" si="3"/>
        <v>2.4742856691011433E-2</v>
      </c>
      <c r="L23">
        <f t="shared" si="1"/>
        <v>2401.59</v>
      </c>
    </row>
    <row r="24" spans="1:12" ht="39" customHeight="1" x14ac:dyDescent="0.25">
      <c r="A24" s="10" t="s">
        <v>79</v>
      </c>
      <c r="B24" s="10" t="s">
        <v>80</v>
      </c>
      <c r="C24" s="10" t="s">
        <v>31</v>
      </c>
      <c r="D24" s="10" t="s">
        <v>81</v>
      </c>
      <c r="E24" s="11" t="s">
        <v>78</v>
      </c>
      <c r="F24" s="12">
        <v>95.4</v>
      </c>
      <c r="G24" s="13">
        <v>2.4300000000000002</v>
      </c>
      <c r="H24" s="13">
        <f t="shared" si="5"/>
        <v>3</v>
      </c>
      <c r="I24" s="13">
        <f t="shared" si="6"/>
        <v>286.2</v>
      </c>
      <c r="J24" s="14">
        <f t="shared" si="3"/>
        <v>2.3821781115120708E-3</v>
      </c>
      <c r="L24">
        <f t="shared" si="1"/>
        <v>231.82</v>
      </c>
    </row>
    <row r="25" spans="1:12" ht="24" customHeight="1" x14ac:dyDescent="0.25">
      <c r="A25" s="5" t="s">
        <v>82</v>
      </c>
      <c r="B25" s="5" t="s">
        <v>20</v>
      </c>
      <c r="C25" s="5"/>
      <c r="D25" s="5" t="s">
        <v>83</v>
      </c>
      <c r="E25" s="6"/>
      <c r="F25" s="7">
        <v>1</v>
      </c>
      <c r="G25" s="7" t="s">
        <v>22</v>
      </c>
      <c r="H25" s="8">
        <f>I25</f>
        <v>38474.090000000004</v>
      </c>
      <c r="I25" s="8">
        <f>SUM(I26:I34)</f>
        <v>38474.090000000004</v>
      </c>
      <c r="J25" s="9">
        <f>I25/$H$80</f>
        <v>0.32023806798862842</v>
      </c>
    </row>
    <row r="26" spans="1:12" ht="39" customHeight="1" x14ac:dyDescent="0.25">
      <c r="A26" s="10" t="s">
        <v>84</v>
      </c>
      <c r="B26" s="10" t="s">
        <v>85</v>
      </c>
      <c r="C26" s="10" t="s">
        <v>31</v>
      </c>
      <c r="D26" s="10" t="s">
        <v>86</v>
      </c>
      <c r="E26" s="11" t="s">
        <v>33</v>
      </c>
      <c r="F26" s="12">
        <v>3.06</v>
      </c>
      <c r="G26" s="13">
        <v>38.15</v>
      </c>
      <c r="H26" s="13">
        <f t="shared" si="5"/>
        <v>47.23</v>
      </c>
      <c r="I26" s="13">
        <f t="shared" ref="I26" si="7">TRUNC(H26*F26,2)</f>
        <v>144.52000000000001</v>
      </c>
      <c r="J26" s="14">
        <f t="shared" si="3"/>
        <v>1.2029083881052568E-3</v>
      </c>
      <c r="L26">
        <f t="shared" si="1"/>
        <v>116.73</v>
      </c>
    </row>
    <row r="27" spans="1:12" ht="51.9" customHeight="1" x14ac:dyDescent="0.25">
      <c r="A27" s="10" t="s">
        <v>87</v>
      </c>
      <c r="B27" s="10" t="s">
        <v>88</v>
      </c>
      <c r="C27" s="10" t="s">
        <v>31</v>
      </c>
      <c r="D27" s="10" t="s">
        <v>89</v>
      </c>
      <c r="E27" s="11" t="s">
        <v>44</v>
      </c>
      <c r="F27" s="12">
        <v>1.75</v>
      </c>
      <c r="G27" s="13">
        <v>567.84</v>
      </c>
      <c r="H27" s="13">
        <f t="shared" si="5"/>
        <v>703.04</v>
      </c>
      <c r="I27" s="13">
        <f t="shared" ref="I27:I34" si="8">TRUNC(H27*F27,2)</f>
        <v>1230.32</v>
      </c>
      <c r="J27" s="14">
        <f t="shared" si="3"/>
        <v>1.0240535898516879E-2</v>
      </c>
      <c r="L27">
        <f t="shared" si="1"/>
        <v>993.72</v>
      </c>
    </row>
    <row r="28" spans="1:12" ht="39" customHeight="1" x14ac:dyDescent="0.25">
      <c r="A28" s="10" t="s">
        <v>90</v>
      </c>
      <c r="B28" s="10" t="s">
        <v>91</v>
      </c>
      <c r="C28" s="10" t="s">
        <v>31</v>
      </c>
      <c r="D28" s="10" t="s">
        <v>92</v>
      </c>
      <c r="E28" s="11" t="s">
        <v>44</v>
      </c>
      <c r="F28" s="12">
        <v>3.45</v>
      </c>
      <c r="G28" s="13">
        <v>636.35</v>
      </c>
      <c r="H28" s="13">
        <f t="shared" si="5"/>
        <v>787.86</v>
      </c>
      <c r="I28" s="13">
        <f t="shared" si="8"/>
        <v>2718.11</v>
      </c>
      <c r="J28" s="14">
        <f t="shared" si="3"/>
        <v>2.2624116515311234E-2</v>
      </c>
      <c r="L28">
        <f t="shared" si="1"/>
        <v>2195.4</v>
      </c>
    </row>
    <row r="29" spans="1:12" ht="39" customHeight="1" x14ac:dyDescent="0.25">
      <c r="A29" s="10" t="s">
        <v>93</v>
      </c>
      <c r="B29" s="10" t="s">
        <v>94</v>
      </c>
      <c r="C29" s="10" t="s">
        <v>31</v>
      </c>
      <c r="D29" s="10" t="s">
        <v>95</v>
      </c>
      <c r="E29" s="11" t="s">
        <v>33</v>
      </c>
      <c r="F29" s="12">
        <v>51.5</v>
      </c>
      <c r="G29" s="13">
        <v>200.55</v>
      </c>
      <c r="H29" s="13">
        <f t="shared" si="5"/>
        <v>248.3</v>
      </c>
      <c r="I29" s="13">
        <f t="shared" si="8"/>
        <v>12787.45</v>
      </c>
      <c r="J29" s="14">
        <f t="shared" si="3"/>
        <v>0.10643600102045783</v>
      </c>
      <c r="L29">
        <f t="shared" si="1"/>
        <v>10328.32</v>
      </c>
    </row>
    <row r="30" spans="1:12" ht="39" customHeight="1" x14ac:dyDescent="0.25">
      <c r="A30" s="10" t="s">
        <v>96</v>
      </c>
      <c r="B30" s="10" t="s">
        <v>97</v>
      </c>
      <c r="C30" s="10" t="s">
        <v>31</v>
      </c>
      <c r="D30" s="10" t="s">
        <v>98</v>
      </c>
      <c r="E30" s="11" t="s">
        <v>44</v>
      </c>
      <c r="F30" s="12">
        <v>8.4</v>
      </c>
      <c r="G30" s="13">
        <v>497.47</v>
      </c>
      <c r="H30" s="13">
        <f t="shared" si="5"/>
        <v>615.91</v>
      </c>
      <c r="I30" s="13">
        <f t="shared" si="8"/>
        <v>5173.6400000000003</v>
      </c>
      <c r="J30" s="14">
        <f t="shared" si="3"/>
        <v>4.3062655362834767E-2</v>
      </c>
      <c r="L30">
        <f t="shared" si="1"/>
        <v>4178.74</v>
      </c>
    </row>
    <row r="31" spans="1:12" ht="39" customHeight="1" x14ac:dyDescent="0.25">
      <c r="A31" s="10" t="s">
        <v>99</v>
      </c>
      <c r="B31" s="10" t="s">
        <v>100</v>
      </c>
      <c r="C31" s="10" t="s">
        <v>31</v>
      </c>
      <c r="D31" s="10" t="s">
        <v>101</v>
      </c>
      <c r="E31" s="11" t="s">
        <v>33</v>
      </c>
      <c r="F31" s="12">
        <v>49.95</v>
      </c>
      <c r="G31" s="13">
        <v>107.16</v>
      </c>
      <c r="H31" s="13">
        <f t="shared" si="5"/>
        <v>132.66999999999999</v>
      </c>
      <c r="I31" s="13">
        <f t="shared" si="8"/>
        <v>6626.86</v>
      </c>
      <c r="J31" s="14">
        <f t="shared" si="3"/>
        <v>5.5158493501239976E-2</v>
      </c>
      <c r="L31">
        <f t="shared" si="1"/>
        <v>5352.64</v>
      </c>
    </row>
    <row r="32" spans="1:12" ht="39" customHeight="1" x14ac:dyDescent="0.25">
      <c r="A32" s="10" t="s">
        <v>102</v>
      </c>
      <c r="B32" s="10" t="s">
        <v>103</v>
      </c>
      <c r="C32" s="10" t="s">
        <v>31</v>
      </c>
      <c r="D32" s="10" t="s">
        <v>104</v>
      </c>
      <c r="E32" s="11" t="s">
        <v>105</v>
      </c>
      <c r="F32" s="12">
        <v>76.23</v>
      </c>
      <c r="G32" s="13">
        <v>19.670000000000002</v>
      </c>
      <c r="H32" s="13">
        <f t="shared" si="5"/>
        <v>24.35</v>
      </c>
      <c r="I32" s="13">
        <f t="shared" si="8"/>
        <v>1856.2</v>
      </c>
      <c r="J32" s="14">
        <f t="shared" si="3"/>
        <v>1.5450031483538455E-2</v>
      </c>
      <c r="L32">
        <f t="shared" si="1"/>
        <v>1499.44</v>
      </c>
    </row>
    <row r="33" spans="1:12" ht="39" customHeight="1" x14ac:dyDescent="0.25">
      <c r="A33" s="10" t="s">
        <v>106</v>
      </c>
      <c r="B33" s="10" t="s">
        <v>107</v>
      </c>
      <c r="C33" s="10" t="s">
        <v>31</v>
      </c>
      <c r="D33" s="10" t="s">
        <v>108</v>
      </c>
      <c r="E33" s="11" t="s">
        <v>105</v>
      </c>
      <c r="F33" s="12">
        <v>180.86</v>
      </c>
      <c r="G33" s="13">
        <v>9.9499999999999993</v>
      </c>
      <c r="H33" s="13">
        <f t="shared" si="5"/>
        <v>12.31</v>
      </c>
      <c r="I33" s="13">
        <f t="shared" si="8"/>
        <v>2226.38</v>
      </c>
      <c r="J33" s="14">
        <f t="shared" si="3"/>
        <v>1.8531214898351658E-2</v>
      </c>
      <c r="L33">
        <f t="shared" si="1"/>
        <v>1799.55</v>
      </c>
    </row>
    <row r="34" spans="1:12" ht="26.1" customHeight="1" x14ac:dyDescent="0.25">
      <c r="A34" s="10" t="s">
        <v>109</v>
      </c>
      <c r="B34" s="10" t="s">
        <v>110</v>
      </c>
      <c r="C34" s="10" t="s">
        <v>31</v>
      </c>
      <c r="D34" s="10" t="s">
        <v>111</v>
      </c>
      <c r="E34" s="11" t="s">
        <v>33</v>
      </c>
      <c r="F34" s="12">
        <v>95.88</v>
      </c>
      <c r="G34" s="13">
        <v>48.11</v>
      </c>
      <c r="H34" s="13">
        <f t="shared" si="5"/>
        <v>59.56</v>
      </c>
      <c r="I34" s="13">
        <f t="shared" si="8"/>
        <v>5710.61</v>
      </c>
      <c r="J34" s="14">
        <f t="shared" si="3"/>
        <v>4.7532110920272347E-2</v>
      </c>
      <c r="L34">
        <f t="shared" si="1"/>
        <v>4612.78</v>
      </c>
    </row>
    <row r="35" spans="1:12" ht="24" customHeight="1" x14ac:dyDescent="0.25">
      <c r="A35" s="5" t="s">
        <v>112</v>
      </c>
      <c r="B35" s="5" t="s">
        <v>20</v>
      </c>
      <c r="C35" s="5"/>
      <c r="D35" s="5" t="s">
        <v>113</v>
      </c>
      <c r="E35" s="6"/>
      <c r="F35" s="7">
        <v>1</v>
      </c>
      <c r="G35" s="7" t="s">
        <v>22</v>
      </c>
      <c r="H35" s="8">
        <f>I35</f>
        <v>5009.96</v>
      </c>
      <c r="I35" s="8">
        <f>SUM(I36:I37)</f>
        <v>5009.96</v>
      </c>
      <c r="J35" s="9">
        <f>I35/$H$80</f>
        <v>4.1700269222749879E-2</v>
      </c>
    </row>
    <row r="36" spans="1:12" ht="51.9" customHeight="1" x14ac:dyDescent="0.25">
      <c r="A36" s="10" t="s">
        <v>114</v>
      </c>
      <c r="B36" s="10" t="s">
        <v>115</v>
      </c>
      <c r="C36" s="10" t="s">
        <v>31</v>
      </c>
      <c r="D36" s="10" t="s">
        <v>116</v>
      </c>
      <c r="E36" s="11" t="s">
        <v>33</v>
      </c>
      <c r="F36" s="12">
        <v>39.26</v>
      </c>
      <c r="G36" s="13">
        <v>77.430000000000007</v>
      </c>
      <c r="H36" s="13">
        <f t="shared" si="5"/>
        <v>95.86</v>
      </c>
      <c r="I36" s="13">
        <f t="shared" ref="I36" si="9">TRUNC(H36*F36,2)</f>
        <v>3763.46</v>
      </c>
      <c r="J36" s="14">
        <f t="shared" si="3"/>
        <v>3.1325059523239759E-2</v>
      </c>
      <c r="L36">
        <f t="shared" si="1"/>
        <v>3039.9</v>
      </c>
    </row>
    <row r="37" spans="1:12" ht="51.9" customHeight="1" x14ac:dyDescent="0.25">
      <c r="A37" s="10" t="s">
        <v>117</v>
      </c>
      <c r="B37" s="10" t="s">
        <v>118</v>
      </c>
      <c r="C37" s="10" t="s">
        <v>31</v>
      </c>
      <c r="D37" s="10" t="s">
        <v>119</v>
      </c>
      <c r="E37" s="11" t="s">
        <v>33</v>
      </c>
      <c r="F37" s="12">
        <v>18</v>
      </c>
      <c r="G37" s="13">
        <v>55.94</v>
      </c>
      <c r="H37" s="13">
        <f t="shared" si="5"/>
        <v>69.25</v>
      </c>
      <c r="I37" s="13">
        <f t="shared" ref="I37" si="10">TRUNC(H37*F37,2)</f>
        <v>1246.5</v>
      </c>
      <c r="J37" s="14">
        <f t="shared" si="3"/>
        <v>1.037520969951012E-2</v>
      </c>
      <c r="L37">
        <f t="shared" si="1"/>
        <v>1006.92</v>
      </c>
    </row>
    <row r="38" spans="1:12" ht="24" customHeight="1" x14ac:dyDescent="0.25">
      <c r="A38" s="5" t="s">
        <v>120</v>
      </c>
      <c r="B38" s="5" t="s">
        <v>20</v>
      </c>
      <c r="C38" s="5"/>
      <c r="D38" s="5" t="s">
        <v>121</v>
      </c>
      <c r="E38" s="6"/>
      <c r="F38" s="7">
        <v>1</v>
      </c>
      <c r="G38" s="7" t="s">
        <v>22</v>
      </c>
      <c r="H38" s="8">
        <f>I38</f>
        <v>32264.79</v>
      </c>
      <c r="I38" s="8">
        <f>SUM(I39:I45)</f>
        <v>32264.79</v>
      </c>
      <c r="J38" s="9">
        <f>I38/$H$80</f>
        <v>0.26855512407593835</v>
      </c>
    </row>
    <row r="39" spans="1:12" ht="39" customHeight="1" x14ac:dyDescent="0.25">
      <c r="A39" s="10" t="s">
        <v>122</v>
      </c>
      <c r="B39" s="10" t="s">
        <v>123</v>
      </c>
      <c r="C39" s="10" t="s">
        <v>31</v>
      </c>
      <c r="D39" s="10" t="s">
        <v>124</v>
      </c>
      <c r="E39" s="11" t="s">
        <v>33</v>
      </c>
      <c r="F39" s="12">
        <v>87.5</v>
      </c>
      <c r="G39" s="13">
        <v>57.96</v>
      </c>
      <c r="H39" s="13">
        <f t="shared" si="5"/>
        <v>71.760000000000005</v>
      </c>
      <c r="I39" s="13">
        <f t="shared" ref="I39" si="11">TRUNC(H39*F39,2)</f>
        <v>6279</v>
      </c>
      <c r="J39" s="14">
        <f t="shared" si="3"/>
        <v>5.2263090014620171E-2</v>
      </c>
      <c r="L39">
        <f t="shared" si="1"/>
        <v>5071.5</v>
      </c>
    </row>
    <row r="40" spans="1:12" ht="26.1" customHeight="1" x14ac:dyDescent="0.25">
      <c r="A40" s="10" t="s">
        <v>125</v>
      </c>
      <c r="B40" s="10" t="s">
        <v>126</v>
      </c>
      <c r="C40" s="10" t="s">
        <v>31</v>
      </c>
      <c r="D40" s="10" t="s">
        <v>127</v>
      </c>
      <c r="E40" s="11" t="s">
        <v>33</v>
      </c>
      <c r="F40" s="12">
        <v>419.86</v>
      </c>
      <c r="G40" s="13">
        <v>3.69</v>
      </c>
      <c r="H40" s="13">
        <f t="shared" si="5"/>
        <v>4.5599999999999996</v>
      </c>
      <c r="I40" s="13">
        <f t="shared" ref="I40:I45" si="12">TRUNC(H40*F40,2)</f>
        <v>1914.56</v>
      </c>
      <c r="J40" s="14">
        <f t="shared" si="3"/>
        <v>1.5935789396144481E-2</v>
      </c>
      <c r="L40">
        <f t="shared" si="1"/>
        <v>1549.28</v>
      </c>
    </row>
    <row r="41" spans="1:12" ht="26.1" customHeight="1" x14ac:dyDescent="0.25">
      <c r="A41" s="10" t="s">
        <v>128</v>
      </c>
      <c r="B41" s="10" t="s">
        <v>129</v>
      </c>
      <c r="C41" s="10" t="s">
        <v>31</v>
      </c>
      <c r="D41" s="10" t="s">
        <v>130</v>
      </c>
      <c r="E41" s="11" t="s">
        <v>33</v>
      </c>
      <c r="F41" s="12">
        <v>419.86</v>
      </c>
      <c r="G41" s="13">
        <v>24.5</v>
      </c>
      <c r="H41" s="13">
        <f t="shared" si="5"/>
        <v>30.33</v>
      </c>
      <c r="I41" s="13">
        <f t="shared" si="12"/>
        <v>12734.35</v>
      </c>
      <c r="J41" s="14">
        <f t="shared" si="3"/>
        <v>0.10599402457838483</v>
      </c>
      <c r="L41">
        <f t="shared" si="1"/>
        <v>10286.57</v>
      </c>
    </row>
    <row r="42" spans="1:12" ht="26.1" customHeight="1" x14ac:dyDescent="0.25">
      <c r="A42" s="10" t="s">
        <v>131</v>
      </c>
      <c r="B42" s="10" t="s">
        <v>132</v>
      </c>
      <c r="C42" s="10" t="s">
        <v>31</v>
      </c>
      <c r="D42" s="10" t="s">
        <v>133</v>
      </c>
      <c r="E42" s="11" t="s">
        <v>33</v>
      </c>
      <c r="F42" s="12">
        <v>419.86</v>
      </c>
      <c r="G42" s="13">
        <v>11.94</v>
      </c>
      <c r="H42" s="13">
        <f t="shared" si="5"/>
        <v>14.78</v>
      </c>
      <c r="I42" s="13">
        <f t="shared" si="12"/>
        <v>6205.53</v>
      </c>
      <c r="J42" s="14">
        <f t="shared" si="3"/>
        <v>5.1651564417650245E-2</v>
      </c>
      <c r="L42">
        <f t="shared" si="1"/>
        <v>5013.12</v>
      </c>
    </row>
    <row r="43" spans="1:12" ht="51.9" customHeight="1" x14ac:dyDescent="0.25">
      <c r="A43" s="10" t="s">
        <v>134</v>
      </c>
      <c r="B43" s="10" t="s">
        <v>135</v>
      </c>
      <c r="C43" s="10" t="s">
        <v>31</v>
      </c>
      <c r="D43" s="10" t="s">
        <v>136</v>
      </c>
      <c r="E43" s="11" t="s">
        <v>33</v>
      </c>
      <c r="F43" s="12">
        <v>54.16</v>
      </c>
      <c r="G43" s="13">
        <v>34.56</v>
      </c>
      <c r="H43" s="13">
        <f t="shared" si="5"/>
        <v>42.78</v>
      </c>
      <c r="I43" s="13">
        <f t="shared" si="12"/>
        <v>2316.96</v>
      </c>
      <c r="J43" s="14">
        <f t="shared" si="3"/>
        <v>1.9285155126656212E-2</v>
      </c>
      <c r="L43">
        <f t="shared" si="1"/>
        <v>1871.76</v>
      </c>
    </row>
    <row r="44" spans="1:12" ht="51.9" customHeight="1" x14ac:dyDescent="0.25">
      <c r="A44" s="10" t="s">
        <v>137</v>
      </c>
      <c r="B44" s="10" t="s">
        <v>138</v>
      </c>
      <c r="C44" s="10" t="s">
        <v>31</v>
      </c>
      <c r="D44" s="10" t="s">
        <v>139</v>
      </c>
      <c r="E44" s="11" t="s">
        <v>33</v>
      </c>
      <c r="F44" s="12">
        <v>54.16</v>
      </c>
      <c r="G44" s="13">
        <v>4.1100000000000003</v>
      </c>
      <c r="H44" s="13">
        <f t="shared" si="5"/>
        <v>5.08</v>
      </c>
      <c r="I44" s="13">
        <f t="shared" si="12"/>
        <v>275.13</v>
      </c>
      <c r="J44" s="14">
        <f t="shared" si="3"/>
        <v>2.2900372600290569E-3</v>
      </c>
      <c r="L44">
        <f t="shared" si="1"/>
        <v>222.59</v>
      </c>
    </row>
    <row r="45" spans="1:12" ht="26.1" customHeight="1" x14ac:dyDescent="0.25">
      <c r="A45" s="10" t="s">
        <v>140</v>
      </c>
      <c r="B45" s="10" t="s">
        <v>141</v>
      </c>
      <c r="C45" s="10" t="s">
        <v>31</v>
      </c>
      <c r="D45" s="10" t="s">
        <v>142</v>
      </c>
      <c r="E45" s="11" t="s">
        <v>33</v>
      </c>
      <c r="F45" s="12">
        <v>45.58</v>
      </c>
      <c r="G45" s="13">
        <v>45</v>
      </c>
      <c r="H45" s="13">
        <f t="shared" si="5"/>
        <v>55.71</v>
      </c>
      <c r="I45" s="13">
        <f t="shared" si="12"/>
        <v>2539.2600000000002</v>
      </c>
      <c r="J45" s="14">
        <f t="shared" si="3"/>
        <v>2.1135463282453325E-2</v>
      </c>
      <c r="L45">
        <f t="shared" si="1"/>
        <v>2051.1</v>
      </c>
    </row>
    <row r="46" spans="1:12" ht="24" customHeight="1" x14ac:dyDescent="0.25">
      <c r="A46" s="5" t="s">
        <v>143</v>
      </c>
      <c r="B46" s="5" t="s">
        <v>20</v>
      </c>
      <c r="C46" s="5"/>
      <c r="D46" s="5" t="s">
        <v>144</v>
      </c>
      <c r="E46" s="6"/>
      <c r="F46" s="7">
        <v>1</v>
      </c>
      <c r="G46" s="7" t="s">
        <v>22</v>
      </c>
      <c r="H46" s="8">
        <f>I46</f>
        <v>17527.28</v>
      </c>
      <c r="I46" s="8">
        <f>SUM(I47:I53)</f>
        <v>17527.28</v>
      </c>
      <c r="J46" s="9">
        <f>I46/$H$80</f>
        <v>0.14588785035060547</v>
      </c>
    </row>
    <row r="47" spans="1:12" ht="65.099999999999994" customHeight="1" x14ac:dyDescent="0.25">
      <c r="A47" s="10" t="s">
        <v>145</v>
      </c>
      <c r="B47" s="10" t="s">
        <v>146</v>
      </c>
      <c r="C47" s="10" t="s">
        <v>31</v>
      </c>
      <c r="D47" s="10" t="s">
        <v>147</v>
      </c>
      <c r="E47" s="11" t="s">
        <v>148</v>
      </c>
      <c r="F47" s="12">
        <v>5</v>
      </c>
      <c r="G47" s="13">
        <v>748.14</v>
      </c>
      <c r="H47" s="13">
        <f t="shared" si="5"/>
        <v>926.27</v>
      </c>
      <c r="I47" s="13">
        <f t="shared" ref="I47" si="13">TRUNC(H47*F47,2)</f>
        <v>4631.3500000000004</v>
      </c>
      <c r="J47" s="14">
        <f t="shared" si="3"/>
        <v>3.8548918926455032E-2</v>
      </c>
      <c r="L47">
        <f t="shared" si="1"/>
        <v>3740.7</v>
      </c>
    </row>
    <row r="48" spans="1:12" ht="65.099999999999994" customHeight="1" x14ac:dyDescent="0.25">
      <c r="A48" s="10" t="s">
        <v>149</v>
      </c>
      <c r="B48" s="10" t="s">
        <v>150</v>
      </c>
      <c r="C48" s="10" t="s">
        <v>31</v>
      </c>
      <c r="D48" s="10" t="s">
        <v>151</v>
      </c>
      <c r="E48" s="11" t="s">
        <v>148</v>
      </c>
      <c r="F48" s="12">
        <v>2</v>
      </c>
      <c r="G48" s="13">
        <v>962.26</v>
      </c>
      <c r="H48" s="13">
        <f t="shared" si="5"/>
        <v>1191.3699999999999</v>
      </c>
      <c r="I48" s="13">
        <f t="shared" ref="I48:I53" si="14">TRUNC(H48*F48,2)</f>
        <v>2382.7399999999998</v>
      </c>
      <c r="J48" s="14">
        <f t="shared" si="3"/>
        <v>1.983267321252366E-2</v>
      </c>
      <c r="L48">
        <f t="shared" si="1"/>
        <v>1924.52</v>
      </c>
    </row>
    <row r="49" spans="1:12" ht="78" customHeight="1" x14ac:dyDescent="0.25">
      <c r="A49" s="10" t="s">
        <v>152</v>
      </c>
      <c r="B49" s="10" t="s">
        <v>153</v>
      </c>
      <c r="C49" s="10" t="s">
        <v>31</v>
      </c>
      <c r="D49" s="10" t="s">
        <v>154</v>
      </c>
      <c r="E49" s="11" t="s">
        <v>33</v>
      </c>
      <c r="F49" s="12">
        <v>5</v>
      </c>
      <c r="G49" s="13">
        <v>357.11</v>
      </c>
      <c r="H49" s="13">
        <f t="shared" si="5"/>
        <v>442.13</v>
      </c>
      <c r="I49" s="13">
        <f t="shared" si="14"/>
        <v>2210.65</v>
      </c>
      <c r="J49" s="14">
        <f t="shared" si="3"/>
        <v>1.8400286660426833E-2</v>
      </c>
      <c r="L49">
        <f t="shared" si="1"/>
        <v>1785.55</v>
      </c>
    </row>
    <row r="50" spans="1:12" ht="78" customHeight="1" x14ac:dyDescent="0.25">
      <c r="A50" s="10" t="s">
        <v>155</v>
      </c>
      <c r="B50" s="10" t="s">
        <v>153</v>
      </c>
      <c r="C50" s="10" t="s">
        <v>31</v>
      </c>
      <c r="D50" s="10" t="s">
        <v>154</v>
      </c>
      <c r="E50" s="11" t="s">
        <v>33</v>
      </c>
      <c r="F50" s="12">
        <v>0.12</v>
      </c>
      <c r="G50" s="13">
        <v>357.11</v>
      </c>
      <c r="H50" s="13">
        <f t="shared" si="5"/>
        <v>442.13</v>
      </c>
      <c r="I50" s="13">
        <f t="shared" si="14"/>
        <v>53.05</v>
      </c>
      <c r="J50" s="14">
        <f t="shared" si="3"/>
        <v>4.415602683987259E-4</v>
      </c>
      <c r="L50">
        <f t="shared" si="1"/>
        <v>42.85</v>
      </c>
    </row>
    <row r="51" spans="1:12" ht="51.9" customHeight="1" x14ac:dyDescent="0.25">
      <c r="A51" s="10" t="s">
        <v>156</v>
      </c>
      <c r="B51" s="10" t="s">
        <v>157</v>
      </c>
      <c r="C51" s="10" t="s">
        <v>31</v>
      </c>
      <c r="D51" s="10" t="s">
        <v>158</v>
      </c>
      <c r="E51" s="11" t="s">
        <v>33</v>
      </c>
      <c r="F51" s="12">
        <v>45.58</v>
      </c>
      <c r="G51" s="13">
        <v>63.86</v>
      </c>
      <c r="H51" s="13">
        <f t="shared" si="5"/>
        <v>79.06</v>
      </c>
      <c r="I51" s="13">
        <f t="shared" si="14"/>
        <v>3603.55</v>
      </c>
      <c r="J51" s="14">
        <f t="shared" si="3"/>
        <v>2.9994052878194701E-2</v>
      </c>
      <c r="L51">
        <f t="shared" si="1"/>
        <v>2910.73</v>
      </c>
    </row>
    <row r="52" spans="1:12" ht="39" customHeight="1" x14ac:dyDescent="0.25">
      <c r="A52" s="10" t="s">
        <v>159</v>
      </c>
      <c r="B52" s="10" t="s">
        <v>160</v>
      </c>
      <c r="C52" s="10" t="s">
        <v>31</v>
      </c>
      <c r="D52" s="10" t="s">
        <v>161</v>
      </c>
      <c r="E52" s="11" t="s">
        <v>162</v>
      </c>
      <c r="F52" s="12">
        <v>17.2</v>
      </c>
      <c r="G52" s="13">
        <v>79.2</v>
      </c>
      <c r="H52" s="13">
        <f t="shared" si="5"/>
        <v>98.05</v>
      </c>
      <c r="I52" s="13">
        <f t="shared" si="14"/>
        <v>1686.46</v>
      </c>
      <c r="J52" s="14">
        <f t="shared" si="3"/>
        <v>1.4037205094132241E-2</v>
      </c>
      <c r="L52">
        <f t="shared" si="1"/>
        <v>1362.24</v>
      </c>
    </row>
    <row r="53" spans="1:12" ht="26.1" customHeight="1" x14ac:dyDescent="0.25">
      <c r="A53" s="10" t="s">
        <v>163</v>
      </c>
      <c r="B53" s="10" t="s">
        <v>164</v>
      </c>
      <c r="C53" s="10" t="s">
        <v>31</v>
      </c>
      <c r="D53" s="10" t="s">
        <v>165</v>
      </c>
      <c r="E53" s="11" t="s">
        <v>33</v>
      </c>
      <c r="F53" s="12">
        <v>4</v>
      </c>
      <c r="G53" s="13">
        <v>597.59</v>
      </c>
      <c r="H53" s="13">
        <f t="shared" si="5"/>
        <v>739.87</v>
      </c>
      <c r="I53" s="13">
        <f t="shared" si="14"/>
        <v>2959.48</v>
      </c>
      <c r="J53" s="14">
        <f t="shared" si="3"/>
        <v>2.4633153310474297E-2</v>
      </c>
      <c r="L53">
        <f t="shared" si="1"/>
        <v>2390.36</v>
      </c>
    </row>
    <row r="54" spans="1:12" ht="24" customHeight="1" x14ac:dyDescent="0.25">
      <c r="A54" s="5" t="s">
        <v>166</v>
      </c>
      <c r="B54" s="5" t="s">
        <v>20</v>
      </c>
      <c r="C54" s="5"/>
      <c r="D54" s="5" t="s">
        <v>167</v>
      </c>
      <c r="E54" s="6"/>
      <c r="F54" s="7">
        <v>1</v>
      </c>
      <c r="G54" s="7" t="s">
        <v>22</v>
      </c>
      <c r="H54" s="8">
        <f>I54</f>
        <v>6269.25</v>
      </c>
      <c r="I54" s="8">
        <f>SUM(I55:I67)</f>
        <v>6269.25</v>
      </c>
      <c r="J54" s="9">
        <f>I54/$H$80</f>
        <v>5.218193614813784E-2</v>
      </c>
    </row>
    <row r="55" spans="1:12" ht="78" customHeight="1" x14ac:dyDescent="0.25">
      <c r="A55" s="10" t="s">
        <v>168</v>
      </c>
      <c r="B55" s="10" t="s">
        <v>169</v>
      </c>
      <c r="C55" s="10" t="s">
        <v>31</v>
      </c>
      <c r="D55" s="10" t="s">
        <v>170</v>
      </c>
      <c r="E55" s="11" t="s">
        <v>148</v>
      </c>
      <c r="F55" s="12">
        <v>2</v>
      </c>
      <c r="G55" s="13">
        <v>1066.8900000000001</v>
      </c>
      <c r="H55" s="13">
        <f t="shared" si="5"/>
        <v>1320.91</v>
      </c>
      <c r="I55" s="13">
        <f t="shared" ref="I55" si="15">TRUNC(H55*F55,2)</f>
        <v>2641.82</v>
      </c>
      <c r="J55" s="14">
        <f t="shared" si="3"/>
        <v>2.1989118723112575E-2</v>
      </c>
      <c r="L55">
        <f t="shared" si="1"/>
        <v>2133.7800000000002</v>
      </c>
    </row>
    <row r="56" spans="1:12" ht="51.9" customHeight="1" x14ac:dyDescent="0.25">
      <c r="A56" s="10" t="s">
        <v>171</v>
      </c>
      <c r="B56" s="10" t="s">
        <v>172</v>
      </c>
      <c r="C56" s="10" t="s">
        <v>31</v>
      </c>
      <c r="D56" s="10" t="s">
        <v>173</v>
      </c>
      <c r="E56" s="11" t="s">
        <v>148</v>
      </c>
      <c r="F56" s="12">
        <v>1</v>
      </c>
      <c r="G56" s="13">
        <v>142.07</v>
      </c>
      <c r="H56" s="13">
        <f t="shared" si="5"/>
        <v>175.89</v>
      </c>
      <c r="I56" s="13">
        <f t="shared" ref="I56:I67" si="16">TRUNC(H56*F56,2)</f>
        <v>175.89</v>
      </c>
      <c r="J56" s="14">
        <f t="shared" si="3"/>
        <v>1.4640157513412233E-3</v>
      </c>
      <c r="L56">
        <f t="shared" si="1"/>
        <v>142.07</v>
      </c>
    </row>
    <row r="57" spans="1:12" ht="65.099999999999994" customHeight="1" x14ac:dyDescent="0.25">
      <c r="A57" s="10" t="s">
        <v>174</v>
      </c>
      <c r="B57" s="10" t="s">
        <v>175</v>
      </c>
      <c r="C57" s="10" t="s">
        <v>31</v>
      </c>
      <c r="D57" s="10" t="s">
        <v>176</v>
      </c>
      <c r="E57" s="11" t="s">
        <v>148</v>
      </c>
      <c r="F57" s="12">
        <v>1</v>
      </c>
      <c r="G57" s="13">
        <v>294.47000000000003</v>
      </c>
      <c r="H57" s="13">
        <f t="shared" si="5"/>
        <v>364.58</v>
      </c>
      <c r="I57" s="13">
        <f t="shared" si="16"/>
        <v>364.58</v>
      </c>
      <c r="J57" s="14">
        <f t="shared" si="3"/>
        <v>3.0345719632951457E-3</v>
      </c>
      <c r="L57">
        <f t="shared" si="1"/>
        <v>294.47000000000003</v>
      </c>
    </row>
    <row r="58" spans="1:12" ht="39" customHeight="1" x14ac:dyDescent="0.25">
      <c r="A58" s="10" t="s">
        <v>177</v>
      </c>
      <c r="B58" s="10" t="s">
        <v>178</v>
      </c>
      <c r="C58" s="10" t="s">
        <v>31</v>
      </c>
      <c r="D58" s="10" t="s">
        <v>179</v>
      </c>
      <c r="E58" s="11" t="s">
        <v>148</v>
      </c>
      <c r="F58" s="12">
        <v>2</v>
      </c>
      <c r="G58" s="13">
        <v>15.67</v>
      </c>
      <c r="H58" s="13">
        <f t="shared" si="5"/>
        <v>19.399999999999999</v>
      </c>
      <c r="I58" s="13">
        <f t="shared" si="16"/>
        <v>38.799999999999997</v>
      </c>
      <c r="J58" s="14">
        <f t="shared" si="3"/>
        <v>3.2295077123224437E-4</v>
      </c>
      <c r="L58">
        <f t="shared" si="1"/>
        <v>31.34</v>
      </c>
    </row>
    <row r="59" spans="1:12" ht="65.099999999999994" customHeight="1" x14ac:dyDescent="0.25">
      <c r="A59" s="10" t="s">
        <v>180</v>
      </c>
      <c r="B59" s="10" t="s">
        <v>181</v>
      </c>
      <c r="C59" s="10" t="s">
        <v>31</v>
      </c>
      <c r="D59" s="10" t="s">
        <v>182</v>
      </c>
      <c r="E59" s="11" t="s">
        <v>148</v>
      </c>
      <c r="F59" s="12">
        <v>1</v>
      </c>
      <c r="G59" s="13">
        <v>359.31</v>
      </c>
      <c r="H59" s="13">
        <f t="shared" si="5"/>
        <v>444.86</v>
      </c>
      <c r="I59" s="13">
        <f t="shared" si="16"/>
        <v>444.86</v>
      </c>
      <c r="J59" s="14">
        <f t="shared" si="3"/>
        <v>3.7027804147004187E-3</v>
      </c>
      <c r="L59">
        <f t="shared" si="1"/>
        <v>359.31</v>
      </c>
    </row>
    <row r="60" spans="1:12" ht="65.099999999999994" customHeight="1" x14ac:dyDescent="0.25">
      <c r="A60" s="10" t="s">
        <v>183</v>
      </c>
      <c r="B60" s="10" t="s">
        <v>184</v>
      </c>
      <c r="C60" s="10" t="s">
        <v>31</v>
      </c>
      <c r="D60" s="10" t="s">
        <v>185</v>
      </c>
      <c r="E60" s="11" t="s">
        <v>148</v>
      </c>
      <c r="F60" s="12">
        <v>1</v>
      </c>
      <c r="G60" s="13">
        <v>1241.92</v>
      </c>
      <c r="H60" s="13">
        <f t="shared" si="5"/>
        <v>1537.62</v>
      </c>
      <c r="I60" s="13">
        <f t="shared" si="16"/>
        <v>1537.62</v>
      </c>
      <c r="J60" s="14">
        <f t="shared" si="3"/>
        <v>1.2798339300570196E-2</v>
      </c>
      <c r="L60">
        <f t="shared" si="1"/>
        <v>1241.92</v>
      </c>
    </row>
    <row r="61" spans="1:12" ht="39" customHeight="1" x14ac:dyDescent="0.25">
      <c r="A61" s="10" t="s">
        <v>186</v>
      </c>
      <c r="B61" s="10" t="s">
        <v>187</v>
      </c>
      <c r="C61" s="10" t="s">
        <v>31</v>
      </c>
      <c r="D61" s="10" t="s">
        <v>188</v>
      </c>
      <c r="E61" s="11" t="s">
        <v>162</v>
      </c>
      <c r="F61" s="12">
        <v>4</v>
      </c>
      <c r="G61" s="13">
        <v>18.55</v>
      </c>
      <c r="H61" s="13">
        <f t="shared" si="5"/>
        <v>22.96</v>
      </c>
      <c r="I61" s="13">
        <f t="shared" si="16"/>
        <v>91.84</v>
      </c>
      <c r="J61" s="14">
        <f t="shared" si="3"/>
        <v>7.6442780489611669E-4</v>
      </c>
      <c r="L61">
        <f t="shared" si="1"/>
        <v>74.2</v>
      </c>
    </row>
    <row r="62" spans="1:12" ht="39" customHeight="1" x14ac:dyDescent="0.25">
      <c r="A62" s="10" t="s">
        <v>189</v>
      </c>
      <c r="B62" s="10" t="s">
        <v>190</v>
      </c>
      <c r="C62" s="10" t="s">
        <v>31</v>
      </c>
      <c r="D62" s="10" t="s">
        <v>191</v>
      </c>
      <c r="E62" s="11" t="s">
        <v>162</v>
      </c>
      <c r="F62" s="12">
        <v>6</v>
      </c>
      <c r="G62" s="13">
        <v>26.53</v>
      </c>
      <c r="H62" s="13">
        <f t="shared" si="5"/>
        <v>32.840000000000003</v>
      </c>
      <c r="I62" s="13">
        <f t="shared" si="16"/>
        <v>197.04</v>
      </c>
      <c r="J62" s="14">
        <f t="shared" si="3"/>
        <v>1.6400572155567379E-3</v>
      </c>
      <c r="L62">
        <f t="shared" si="1"/>
        <v>159.18</v>
      </c>
    </row>
    <row r="63" spans="1:12" ht="39" customHeight="1" x14ac:dyDescent="0.25">
      <c r="A63" s="10" t="s">
        <v>192</v>
      </c>
      <c r="B63" s="10" t="s">
        <v>193</v>
      </c>
      <c r="C63" s="10" t="s">
        <v>31</v>
      </c>
      <c r="D63" s="10" t="s">
        <v>194</v>
      </c>
      <c r="E63" s="11" t="s">
        <v>162</v>
      </c>
      <c r="F63" s="12">
        <v>4</v>
      </c>
      <c r="G63" s="13">
        <v>24.41</v>
      </c>
      <c r="H63" s="13">
        <f t="shared" si="5"/>
        <v>30.22</v>
      </c>
      <c r="I63" s="13">
        <f t="shared" si="16"/>
        <v>120.88</v>
      </c>
      <c r="J63" s="14">
        <f t="shared" si="3"/>
        <v>1.006141474911178E-3</v>
      </c>
      <c r="L63">
        <f t="shared" si="1"/>
        <v>97.64</v>
      </c>
    </row>
    <row r="64" spans="1:12" ht="39" customHeight="1" x14ac:dyDescent="0.25">
      <c r="A64" s="10" t="s">
        <v>195</v>
      </c>
      <c r="B64" s="10" t="s">
        <v>196</v>
      </c>
      <c r="C64" s="10" t="s">
        <v>31</v>
      </c>
      <c r="D64" s="10" t="s">
        <v>197</v>
      </c>
      <c r="E64" s="11" t="s">
        <v>148</v>
      </c>
      <c r="F64" s="12">
        <v>8</v>
      </c>
      <c r="G64" s="13">
        <v>7.89</v>
      </c>
      <c r="H64" s="13">
        <f t="shared" si="5"/>
        <v>9.76</v>
      </c>
      <c r="I64" s="13">
        <f t="shared" si="16"/>
        <v>78.08</v>
      </c>
      <c r="J64" s="14">
        <f t="shared" si="3"/>
        <v>6.4989680973746497E-4</v>
      </c>
      <c r="L64">
        <f t="shared" si="1"/>
        <v>63.12</v>
      </c>
    </row>
    <row r="65" spans="1:12" ht="39" customHeight="1" x14ac:dyDescent="0.25">
      <c r="A65" s="10" t="s">
        <v>198</v>
      </c>
      <c r="B65" s="10" t="s">
        <v>199</v>
      </c>
      <c r="C65" s="10" t="s">
        <v>31</v>
      </c>
      <c r="D65" s="10" t="s">
        <v>200</v>
      </c>
      <c r="E65" s="11" t="s">
        <v>148</v>
      </c>
      <c r="F65" s="12">
        <v>3</v>
      </c>
      <c r="G65" s="13">
        <v>64.650000000000006</v>
      </c>
      <c r="H65" s="13">
        <f t="shared" si="5"/>
        <v>80.040000000000006</v>
      </c>
      <c r="I65" s="13">
        <f t="shared" si="16"/>
        <v>240.12</v>
      </c>
      <c r="J65" s="14">
        <f t="shared" si="3"/>
        <v>1.998632453306354E-3</v>
      </c>
      <c r="L65">
        <f t="shared" si="1"/>
        <v>193.95</v>
      </c>
    </row>
    <row r="66" spans="1:12" ht="39" customHeight="1" x14ac:dyDescent="0.25">
      <c r="A66" s="10" t="s">
        <v>201</v>
      </c>
      <c r="B66" s="10" t="s">
        <v>202</v>
      </c>
      <c r="C66" s="10" t="s">
        <v>31</v>
      </c>
      <c r="D66" s="10" t="s">
        <v>203</v>
      </c>
      <c r="E66" s="11" t="s">
        <v>148</v>
      </c>
      <c r="F66" s="12">
        <v>5</v>
      </c>
      <c r="G66" s="13">
        <v>15.77</v>
      </c>
      <c r="H66" s="13">
        <f t="shared" si="5"/>
        <v>19.52</v>
      </c>
      <c r="I66" s="13">
        <f t="shared" si="16"/>
        <v>97.6</v>
      </c>
      <c r="J66" s="14">
        <f t="shared" si="3"/>
        <v>8.1237101217183124E-4</v>
      </c>
      <c r="L66">
        <f t="shared" si="1"/>
        <v>78.849999999999994</v>
      </c>
    </row>
    <row r="67" spans="1:12" ht="39" customHeight="1" x14ac:dyDescent="0.25">
      <c r="A67" s="10" t="s">
        <v>204</v>
      </c>
      <c r="B67" s="10" t="s">
        <v>199</v>
      </c>
      <c r="C67" s="10" t="s">
        <v>31</v>
      </c>
      <c r="D67" s="10" t="s">
        <v>200</v>
      </c>
      <c r="E67" s="11" t="s">
        <v>148</v>
      </c>
      <c r="F67" s="12">
        <v>3</v>
      </c>
      <c r="G67" s="13">
        <v>64.650000000000006</v>
      </c>
      <c r="H67" s="13">
        <f t="shared" si="5"/>
        <v>80.040000000000006</v>
      </c>
      <c r="I67" s="13">
        <f t="shared" si="16"/>
        <v>240.12</v>
      </c>
      <c r="J67" s="14">
        <f t="shared" si="3"/>
        <v>1.998632453306354E-3</v>
      </c>
      <c r="L67">
        <f t="shared" si="1"/>
        <v>193.95</v>
      </c>
    </row>
    <row r="68" spans="1:12" ht="24" customHeight="1" x14ac:dyDescent="0.25">
      <c r="A68" s="5" t="s">
        <v>205</v>
      </c>
      <c r="B68" s="5" t="s">
        <v>20</v>
      </c>
      <c r="C68" s="5"/>
      <c r="D68" s="5" t="s">
        <v>206</v>
      </c>
      <c r="E68" s="6"/>
      <c r="F68" s="7">
        <v>1</v>
      </c>
      <c r="G68" s="7" t="s">
        <v>22</v>
      </c>
      <c r="H68" s="8">
        <f>I68</f>
        <v>982.12999999999988</v>
      </c>
      <c r="I68" s="8">
        <f>SUM(I69:I74)</f>
        <v>982.12999999999988</v>
      </c>
      <c r="J68" s="9">
        <f>I68/$H$80</f>
        <v>8.1747330141836126E-3</v>
      </c>
    </row>
    <row r="69" spans="1:12" ht="39" customHeight="1" x14ac:dyDescent="0.25">
      <c r="A69" s="10" t="s">
        <v>207</v>
      </c>
      <c r="B69" s="10" t="s">
        <v>208</v>
      </c>
      <c r="C69" s="10" t="s">
        <v>31</v>
      </c>
      <c r="D69" s="10" t="s">
        <v>209</v>
      </c>
      <c r="E69" s="11" t="s">
        <v>148</v>
      </c>
      <c r="F69" s="12">
        <v>5</v>
      </c>
      <c r="G69" s="13">
        <v>85.14</v>
      </c>
      <c r="H69" s="13">
        <f t="shared" si="5"/>
        <v>105.41</v>
      </c>
      <c r="I69" s="13">
        <f t="shared" ref="I69" si="17">TRUNC(H69*F69,2)</f>
        <v>527.04999999999995</v>
      </c>
      <c r="J69" s="14">
        <f t="shared" si="3"/>
        <v>4.3868867004627421E-3</v>
      </c>
      <c r="L69">
        <f t="shared" si="1"/>
        <v>425.7</v>
      </c>
    </row>
    <row r="70" spans="1:12" ht="39" customHeight="1" x14ac:dyDescent="0.25">
      <c r="A70" s="10" t="s">
        <v>210</v>
      </c>
      <c r="B70" s="10" t="s">
        <v>211</v>
      </c>
      <c r="C70" s="10" t="s">
        <v>31</v>
      </c>
      <c r="D70" s="10" t="s">
        <v>212</v>
      </c>
      <c r="E70" s="11" t="s">
        <v>148</v>
      </c>
      <c r="F70" s="12">
        <v>2</v>
      </c>
      <c r="G70" s="13">
        <v>27.05</v>
      </c>
      <c r="H70" s="13">
        <f t="shared" si="5"/>
        <v>33.49</v>
      </c>
      <c r="I70" s="13">
        <f t="shared" ref="I70:I74" si="18">TRUNC(H70*F70,2)</f>
        <v>66.98</v>
      </c>
      <c r="J70" s="14">
        <f t="shared" si="3"/>
        <v>5.5750625404989E-4</v>
      </c>
      <c r="L70">
        <f t="shared" ref="L70:L74" si="19">TRUNC(F70*G70,2)</f>
        <v>54.1</v>
      </c>
    </row>
    <row r="71" spans="1:12" ht="39" customHeight="1" x14ac:dyDescent="0.25">
      <c r="A71" s="10" t="s">
        <v>213</v>
      </c>
      <c r="B71" s="10" t="s">
        <v>214</v>
      </c>
      <c r="C71" s="10" t="s">
        <v>31</v>
      </c>
      <c r="D71" s="10" t="s">
        <v>215</v>
      </c>
      <c r="E71" s="11" t="s">
        <v>148</v>
      </c>
      <c r="F71" s="12">
        <v>1</v>
      </c>
      <c r="G71" s="13">
        <v>41.23</v>
      </c>
      <c r="H71" s="13">
        <f t="shared" si="5"/>
        <v>51.04</v>
      </c>
      <c r="I71" s="13">
        <f t="shared" si="18"/>
        <v>51.04</v>
      </c>
      <c r="J71" s="14">
        <f t="shared" si="3"/>
        <v>4.2483008669313798E-4</v>
      </c>
      <c r="L71">
        <f t="shared" si="19"/>
        <v>41.23</v>
      </c>
    </row>
    <row r="72" spans="1:12" ht="39" customHeight="1" x14ac:dyDescent="0.25">
      <c r="A72" s="10" t="s">
        <v>216</v>
      </c>
      <c r="B72" s="10" t="s">
        <v>217</v>
      </c>
      <c r="C72" s="10" t="s">
        <v>31</v>
      </c>
      <c r="D72" s="10" t="s">
        <v>218</v>
      </c>
      <c r="E72" s="11" t="s">
        <v>148</v>
      </c>
      <c r="F72" s="12">
        <v>1</v>
      </c>
      <c r="G72" s="13">
        <v>50.22</v>
      </c>
      <c r="H72" s="13">
        <f t="shared" si="5"/>
        <v>62.17</v>
      </c>
      <c r="I72" s="13">
        <f t="shared" si="18"/>
        <v>62.17</v>
      </c>
      <c r="J72" s="14">
        <f t="shared" si="3"/>
        <v>5.1747034658527406E-4</v>
      </c>
      <c r="L72">
        <f t="shared" si="19"/>
        <v>50.22</v>
      </c>
    </row>
    <row r="73" spans="1:12" ht="65.099999999999994" customHeight="1" x14ac:dyDescent="0.25">
      <c r="A73" s="10" t="s">
        <v>219</v>
      </c>
      <c r="B73" s="10" t="s">
        <v>220</v>
      </c>
      <c r="C73" s="10" t="s">
        <v>31</v>
      </c>
      <c r="D73" s="10" t="s">
        <v>221</v>
      </c>
      <c r="E73" s="11" t="s">
        <v>148</v>
      </c>
      <c r="F73" s="12">
        <v>1</v>
      </c>
      <c r="G73" s="13">
        <v>139.11000000000001</v>
      </c>
      <c r="H73" s="13">
        <f t="shared" si="5"/>
        <v>172.23</v>
      </c>
      <c r="I73" s="13">
        <f t="shared" si="18"/>
        <v>172.23</v>
      </c>
      <c r="J73" s="14">
        <f t="shared" si="3"/>
        <v>1.4335518383847797E-3</v>
      </c>
      <c r="L73">
        <f t="shared" si="19"/>
        <v>139.11000000000001</v>
      </c>
    </row>
    <row r="74" spans="1:12" ht="26.1" customHeight="1" x14ac:dyDescent="0.25">
      <c r="A74" s="10" t="s">
        <v>222</v>
      </c>
      <c r="B74" s="10" t="s">
        <v>223</v>
      </c>
      <c r="C74" s="10" t="s">
        <v>31</v>
      </c>
      <c r="D74" s="10" t="s">
        <v>224</v>
      </c>
      <c r="E74" s="11" t="s">
        <v>148</v>
      </c>
      <c r="F74" s="12">
        <v>3</v>
      </c>
      <c r="G74" s="13">
        <v>27.64</v>
      </c>
      <c r="H74" s="13">
        <f t="shared" si="5"/>
        <v>34.22</v>
      </c>
      <c r="I74" s="13">
        <f t="shared" si="18"/>
        <v>102.66</v>
      </c>
      <c r="J74" s="14">
        <f t="shared" si="3"/>
        <v>8.5448778800778892E-4</v>
      </c>
      <c r="L74">
        <f t="shared" si="19"/>
        <v>82.92</v>
      </c>
    </row>
    <row r="75" spans="1:12" ht="24" customHeight="1" x14ac:dyDescent="0.25">
      <c r="A75" s="5" t="s">
        <v>225</v>
      </c>
      <c r="B75" s="5" t="s">
        <v>20</v>
      </c>
      <c r="C75" s="5"/>
      <c r="D75" s="5" t="s">
        <v>226</v>
      </c>
      <c r="E75" s="6"/>
      <c r="F75" s="7">
        <v>1</v>
      </c>
      <c r="G75" s="7" t="s">
        <v>22</v>
      </c>
      <c r="H75" s="8">
        <f>I75</f>
        <v>994.45</v>
      </c>
      <c r="I75" s="8">
        <f>SUM(I76)</f>
        <v>994.45</v>
      </c>
      <c r="J75" s="9">
        <f>I75/$H$80</f>
        <v>8.2772782075233361E-3</v>
      </c>
    </row>
    <row r="76" spans="1:12" ht="26.1" customHeight="1" x14ac:dyDescent="0.25">
      <c r="A76" s="10" t="s">
        <v>227</v>
      </c>
      <c r="B76" s="10" t="s">
        <v>228</v>
      </c>
      <c r="C76" s="10" t="s">
        <v>31</v>
      </c>
      <c r="D76" s="10" t="s">
        <v>229</v>
      </c>
      <c r="E76" s="11" t="s">
        <v>33</v>
      </c>
      <c r="F76" s="12">
        <v>157.85</v>
      </c>
      <c r="G76" s="13">
        <v>5.09</v>
      </c>
      <c r="H76" s="13">
        <f t="shared" si="5"/>
        <v>6.3</v>
      </c>
      <c r="I76" s="13">
        <f t="shared" ref="I76" si="20">TRUNC(H76*F76,2)</f>
        <v>994.45</v>
      </c>
      <c r="J76" s="14">
        <f t="shared" si="3"/>
        <v>8.2772782075233361E-3</v>
      </c>
      <c r="L76">
        <f>TRUNC(F76*G76,2)</f>
        <v>803.45</v>
      </c>
    </row>
    <row r="77" spans="1:12" x14ac:dyDescent="0.25">
      <c r="A77" s="19"/>
      <c r="B77" s="19"/>
      <c r="C77" s="19"/>
      <c r="D77" s="19"/>
      <c r="E77" s="19"/>
      <c r="F77" s="19"/>
      <c r="G77" s="19"/>
      <c r="H77" s="19"/>
      <c r="I77" s="19"/>
      <c r="J77" s="19"/>
      <c r="L77">
        <f>SUM(L5:L76)</f>
        <v>97050.559999999983</v>
      </c>
    </row>
    <row r="78" spans="1:12" x14ac:dyDescent="0.25">
      <c r="A78" s="23"/>
      <c r="B78" s="23"/>
      <c r="C78" s="23"/>
      <c r="D78" s="18"/>
      <c r="E78" s="17"/>
      <c r="F78" s="24" t="s">
        <v>230</v>
      </c>
      <c r="G78" s="23"/>
      <c r="H78" s="25">
        <f>L77</f>
        <v>97050.559999999983</v>
      </c>
      <c r="I78" s="23"/>
      <c r="J78" s="23"/>
      <c r="L78" s="20">
        <v>100093.34</v>
      </c>
    </row>
    <row r="79" spans="1:12" x14ac:dyDescent="0.25">
      <c r="A79" s="23"/>
      <c r="B79" s="23"/>
      <c r="C79" s="23"/>
      <c r="D79" s="18"/>
      <c r="E79" s="17"/>
      <c r="F79" s="24" t="s">
        <v>231</v>
      </c>
      <c r="G79" s="23"/>
      <c r="H79" s="25">
        <f>H80-H78</f>
        <v>23091.59000000004</v>
      </c>
      <c r="I79" s="23"/>
      <c r="J79" s="23"/>
      <c r="L79" s="20">
        <v>23815.67</v>
      </c>
    </row>
    <row r="80" spans="1:12" x14ac:dyDescent="0.25">
      <c r="A80" s="23"/>
      <c r="B80" s="23"/>
      <c r="C80" s="23"/>
      <c r="D80" s="18"/>
      <c r="E80" s="17"/>
      <c r="F80" s="24" t="s">
        <v>232</v>
      </c>
      <c r="G80" s="23"/>
      <c r="H80" s="25">
        <f>I75+I68+I54+I46+I38+I35+I25+I18+I11+I7+I5</f>
        <v>120142.15000000002</v>
      </c>
      <c r="I80" s="23"/>
      <c r="J80" s="23"/>
      <c r="L80" s="20">
        <v>123909.01000000001</v>
      </c>
    </row>
    <row r="81" spans="1:12" ht="60" customHeight="1" x14ac:dyDescent="0.25">
      <c r="A81" s="16"/>
      <c r="B81" s="16"/>
      <c r="C81" s="16"/>
      <c r="D81" s="16"/>
      <c r="E81" s="16"/>
      <c r="F81" s="16"/>
      <c r="G81" s="16"/>
      <c r="H81" s="16"/>
      <c r="I81" s="16"/>
      <c r="J81" s="16"/>
      <c r="L81" s="21">
        <f>L80-L80*1.5%</f>
        <v>122050.37485000001</v>
      </c>
    </row>
    <row r="82" spans="1:12" ht="69.900000000000006" customHeight="1" x14ac:dyDescent="0.25">
      <c r="A82" s="26"/>
      <c r="B82" s="27"/>
      <c r="C82" s="27"/>
      <c r="D82" s="27"/>
      <c r="E82" s="27"/>
      <c r="F82" s="27"/>
      <c r="G82" s="27"/>
      <c r="H82" s="27"/>
      <c r="I82" s="27"/>
      <c r="J82" s="27"/>
      <c r="L82" s="22">
        <f>(L80-H80)/L80</f>
        <v>3.0400210606153544E-2</v>
      </c>
    </row>
  </sheetData>
  <mergeCells count="17">
    <mergeCell ref="E1:F1"/>
    <mergeCell ref="G1:H1"/>
    <mergeCell ref="I1:J1"/>
    <mergeCell ref="E2:F2"/>
    <mergeCell ref="G2:H2"/>
    <mergeCell ref="I2:J2"/>
    <mergeCell ref="A80:C80"/>
    <mergeCell ref="F80:G80"/>
    <mergeCell ref="H80:J80"/>
    <mergeCell ref="A82:J82"/>
    <mergeCell ref="A3:J3"/>
    <mergeCell ref="A78:C78"/>
    <mergeCell ref="F78:G78"/>
    <mergeCell ref="H78:J78"/>
    <mergeCell ref="A79:C79"/>
    <mergeCell ref="F79:G79"/>
    <mergeCell ref="H79:J79"/>
  </mergeCells>
  <pageMargins left="0.51181102362204722" right="0.51181102362204722" top="0.98425196850393704" bottom="0.98425196850393704" header="0.51181102362204722" footer="0.51181102362204722"/>
  <pageSetup paperSize="9" scale="7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2</vt:i4>
      </vt:variant>
    </vt:vector>
  </HeadingPairs>
  <TitlesOfParts>
    <vt:vector size="3" baseType="lpstr">
      <vt:lpstr>Orçamento Sintético</vt:lpstr>
      <vt:lpstr>'Orçamento Sintético'!Area_de_impressao</vt:lpstr>
      <vt:lpstr>'Orçamento Sintético'!Titulos_de_impressao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axlsx</dc:creator>
  <cp:lastModifiedBy>Administrador</cp:lastModifiedBy>
  <cp:revision>0</cp:revision>
  <cp:lastPrinted>2025-10-02T03:51:12Z</cp:lastPrinted>
  <dcterms:created xsi:type="dcterms:W3CDTF">2025-10-02T01:47:21Z</dcterms:created>
  <dcterms:modified xsi:type="dcterms:W3CDTF">2025-11-20T22:31:57Z</dcterms:modified>
</cp:coreProperties>
</file>